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31" windowWidth="13875" windowHeight="9150" activeTab="0"/>
  </bookViews>
  <sheets>
    <sheet name="Status-September4,02" sheetId="1" r:id="rId1"/>
  </sheets>
  <definedNames>
    <definedName name="_xlnm.Print_Area" localSheetId="0">'Status-September4,02'!$A$1:$S$229</definedName>
  </definedNames>
  <calcPr fullCalcOnLoad="1"/>
</workbook>
</file>

<file path=xl/comments1.xml><?xml version="1.0" encoding="utf-8"?>
<comments xmlns="http://schemas.openxmlformats.org/spreadsheetml/2006/main">
  <authors>
    <author>Altan Gabbay</author>
  </authors>
  <commentList>
    <comment ref="M160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get remaining days from PC2 HD</t>
        </r>
      </text>
    </comment>
    <comment ref="G2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G2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G28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G29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G33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G3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G3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2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35,36 &amp; 37 not found in MSS</t>
        </r>
      </text>
    </comment>
    <comment ref="D2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found in MSS</t>
        </r>
      </text>
    </comment>
    <comment ref="D28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35,36 &amp; 37 not found in MSS</t>
        </r>
      </text>
    </comment>
    <comment ref="D29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found in MSS</t>
        </r>
      </text>
    </comment>
    <comment ref="D33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found in MSS</t>
        </r>
      </text>
    </comment>
    <comment ref="D3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found in MSS</t>
        </r>
      </text>
    </comment>
    <comment ref="D3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found in MSS</t>
        </r>
      </text>
    </comment>
    <comment ref="D3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 on MSS </t>
        </r>
      </text>
    </comment>
    <comment ref="D38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 on MSS </t>
        </r>
      </text>
    </comment>
    <comment ref="G3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 on MSS</t>
        </r>
      </text>
    </comment>
    <comment ref="G38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 on MSS</t>
        </r>
      </text>
    </comment>
    <comment ref="D40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 on MSS </t>
        </r>
      </text>
    </comment>
    <comment ref="D39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 on MSS </t>
        </r>
      </text>
    </comment>
    <comment ref="G39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 on MSS</t>
        </r>
      </text>
    </comment>
    <comment ref="G40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 on MSS</t>
        </r>
      </text>
    </comment>
    <comment ref="G41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41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found in MSS</t>
        </r>
      </text>
    </comment>
    <comment ref="D42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found in MSS</t>
        </r>
      </text>
    </comment>
    <comment ref="G42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43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found in MSS</t>
        </r>
      </text>
    </comment>
    <comment ref="D44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on MSS</t>
        </r>
      </text>
    </comment>
    <comment ref="D4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found in MSS</t>
        </r>
      </text>
    </comment>
    <comment ref="G43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G44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G4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4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found in MSS</t>
        </r>
      </text>
    </comment>
    <comment ref="G4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49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33 &amp;34 not found in MSS</t>
        </r>
      </text>
    </comment>
    <comment ref="D50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found in MSS</t>
        </r>
      </text>
    </comment>
    <comment ref="G50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51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on MSS</t>
        </r>
      </text>
    </comment>
    <comment ref="G51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54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 on MSS </t>
        </r>
      </text>
    </comment>
    <comment ref="G54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 on MSS</t>
        </r>
      </text>
    </comment>
    <comment ref="D5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 on MSS </t>
        </r>
      </text>
    </comment>
    <comment ref="G5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 on MSS</t>
        </r>
      </text>
    </comment>
    <comment ref="D5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on MSS</t>
        </r>
      </text>
    </comment>
    <comment ref="G5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5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 on MSS </t>
        </r>
      </text>
    </comment>
    <comment ref="G5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 on MSS</t>
        </r>
      </text>
    </comment>
    <comment ref="D58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on MSS</t>
        </r>
      </text>
    </comment>
    <comment ref="D59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on MSS</t>
        </r>
      </text>
    </comment>
    <comment ref="G58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G59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6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on MSS</t>
        </r>
      </text>
    </comment>
    <comment ref="G6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74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on MSS</t>
        </r>
      </text>
    </comment>
    <comment ref="G74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7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on MSS</t>
        </r>
      </text>
    </comment>
    <comment ref="G7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7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on MSS</t>
        </r>
      </text>
    </comment>
    <comment ref="G7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7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33, 35 &amp; 36 not on MSS</t>
        </r>
      </text>
    </comment>
    <comment ref="G7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33,35,36&amp;37 not on MSS (UARSDB &amp; SM/1 point to the old 2GB OCB platters)</t>
        </r>
      </text>
    </comment>
    <comment ref="D78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on MSS</t>
        </r>
      </text>
    </comment>
    <comment ref="G78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80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 33 not in MSS</t>
        </r>
      </text>
    </comment>
    <comment ref="G80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Day33 not found in MSS (UARSDB &amp; SM/1 pointing to old 2GB platter)</t>
        </r>
      </text>
    </comment>
    <comment ref="D81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on MSS</t>
        </r>
      </text>
    </comment>
    <comment ref="G81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82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on MSS</t>
        </r>
      </text>
    </comment>
    <comment ref="G82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83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on MSS</t>
        </r>
      </text>
    </comment>
    <comment ref="G83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84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35, 36 &amp; 37 not on MSS</t>
        </r>
      </text>
    </comment>
    <comment ref="G84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D10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ORBIT_DEFINITIVE</t>
        </r>
      </text>
    </comment>
    <comment ref="D11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ORBIT_PREDICTIVEx</t>
        </r>
      </text>
    </comment>
    <comment ref="D12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Sub-Type: ATTITUDE_SSPPGIMBALS
Days 2,522 and 3,668 to 3,672 did not return MSS names from UARSDB query</t>
        </r>
      </text>
    </comment>
    <comment ref="Q15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L2_SOLAR files need to be deleted</t>
        </r>
      </text>
    </comment>
    <comment ref="D13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ATTITUDE_EXTRSC</t>
        </r>
      </text>
    </comment>
    <comment ref="Q129" authorId="0">
      <text>
        <r>
          <rPr>
            <b/>
            <sz val="8"/>
            <rFont val="Tahoma"/>
            <family val="0"/>
          </rPr>
          <t xml:space="preserve">Altan Gabbay: </t>
        </r>
        <r>
          <rPr>
            <sz val="8"/>
            <rFont val="Tahoma"/>
            <family val="0"/>
          </rPr>
          <t xml:space="preserve">
Day 681 not on MSS (points to old 2GB OCB platter).  Days 2021 to 2064 need to be moved from /u4/mcb</t>
        </r>
      </text>
    </comment>
    <comment ref="I2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2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28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29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33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3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3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G24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5 to 14 and 35 to 46 are not on MSS (they point to old 2GB OBC platters)</t>
        </r>
      </text>
    </comment>
    <comment ref="D24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5 to 14 and 35 to 46 are not on MSS (they point to old 2GB OBC platters)</t>
        </r>
      </text>
    </comment>
    <comment ref="D130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 513 not in MSS (points to old 2GB OCB platter)</t>
        </r>
      </text>
    </comment>
    <comment ref="Q12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2,522 and 3,668 to 3,672 did not return MSS names from UARSDB query</t>
        </r>
      </text>
    </comment>
    <comment ref="Q13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2,522 and 3,668 to 3,672 did not return MSS names from UARSDB query</t>
        </r>
      </text>
    </comment>
    <comment ref="G49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33 &amp; 34 not found on MSS.  UARSDB points to old 2GB (OCB) platters</t>
        </r>
      </text>
    </comment>
    <comment ref="I41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42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43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44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4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4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49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33 &amp; 34 not found on MSS.  UARSDB points to old 2GB (OCB) platters</t>
        </r>
      </text>
    </comment>
    <comment ref="I50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51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5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58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59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6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74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7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7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7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33,35 &amp; 36 not on MSS (UARSDB &amp; SM/1 point to the old 2GB OCB platters)</t>
        </r>
      </text>
    </comment>
    <comment ref="I78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80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Day33 not found in MSS (UARSDB &amp; SM/1 pointing to old 2GB platter)</t>
        </r>
      </text>
    </comment>
    <comment ref="I81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82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83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I84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Note 1 : Days 35,36 &amp; 37 not on MSS (UARSDB &amp; SM/1 point to the old 2GB OCB platters)</t>
        </r>
      </text>
    </comment>
    <comment ref="G93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5, 6 &amp; 277 not on MSS (UARSDB &amp; SM/1 point to old OCB 2GB platter)</t>
        </r>
      </text>
    </comment>
    <comment ref="G11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 3,666 not found on MSS (UARSDB &amp; SM/1 point to old OCB 2GB platter)</t>
        </r>
      </text>
    </comment>
    <comment ref="G129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 681 not on MSS (UARSDB &amp; SM/1 point to old 2GB OCB platter).  </t>
        </r>
      </text>
    </comment>
    <comment ref="Q131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Encountering MSS platter problems with OAD:376C558B:A</t>
        </r>
      </text>
    </comment>
    <comment ref="Q18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603 to 629 are not needed and can be deleted from DIRAC (they are not shown here)
</t>
        </r>
      </text>
    </comment>
    <comment ref="M12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2,522 and 3,668 to 3,672 did not return MSS names from UARSDB query</t>
        </r>
      </text>
    </comment>
    <comment ref="M13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Days 2,522 and 3,668 to 3,672 did not return MSS names from UARSDB query</t>
        </r>
      </text>
    </comment>
    <comment ref="Q8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L0 days with no corresponding L1 file not copied!</t>
        </r>
      </text>
    </comment>
    <comment ref="M8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L0 days with no corresponding L1 file not copied!</t>
        </r>
      </text>
    </comment>
    <comment ref="Q8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Two files on problem platter OAD31751117 could not be read 
CAL_SMLS_L2_D0001.XL2PC01FA_010_V0001_C01_PROD
CAL_SMLS_L2_D0001.XL2PC01FN_010_V0001_C01_PROD</t>
        </r>
      </text>
    </comment>
    <comment ref="M8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Two files on problem platter OAD31751117 could not be read 
CAL_SMLS_L2_D0001.XL2PC01FA_010_V0001_C01_PROD
CAL_SMLS_L2_D0001.XL2PC01FN_010_V0001_C01_PROD</t>
        </r>
      </text>
    </comment>
    <comment ref="G147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29 files XSOL_CRH_PREV &amp; XSOL_CRH_NEW not found on MSS (They point to old 2GB "OCB" platters)</t>
        </r>
      </text>
    </comment>
    <comment ref="D119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Encountering many files on problem platters:
namely OAD"31751117"
will need to go back to problem platters after other transfers are completed.</t>
        </r>
      </text>
    </comment>
    <comment ref="M1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VMS Backup Save Set stored on CDHFB (mini-CDHF)</t>
        </r>
      </text>
    </comment>
    <comment ref="Q1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TAR file and VMS Backup Save Set stored on DIRAC</t>
        </r>
      </text>
    </comment>
    <comment ref="M21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VMS Backup Save Set stored on CDHFB (mini-CDHF)</t>
        </r>
      </text>
    </comment>
    <comment ref="Q21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TAR file and VMS Backup Save Set stored on DIRAC</t>
        </r>
      </text>
    </comment>
    <comment ref="M8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VMS Backup Save Set stored on CDHFB (mini-CDHF)</t>
        </r>
      </text>
    </comment>
    <comment ref="Q8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TAR file and VMS Backup Save Set stored on DIRAC</t>
        </r>
      </text>
    </comment>
    <comment ref="M9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VMS Backup Save Set stored on CDHFB (mini-CDHF)</t>
        </r>
      </text>
    </comment>
    <comment ref="Q9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TAR file and VMS Backup Save Set stored on DIRAC</t>
        </r>
      </text>
    </comment>
    <comment ref="M118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VMS Backup Save Set stored on CDHFB (mini-CDHF)</t>
        </r>
      </text>
    </comment>
    <comment ref="Q118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TAR file and VMS Backup Save Set stored on DIRAC</t>
        </r>
      </text>
    </comment>
    <comment ref="M132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VMS Backup Save Set stored on CDHFB (mini-CDHF)</t>
        </r>
      </text>
    </comment>
    <comment ref="Q132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TAR file and VMS Backup Save Set stored on DIRAC</t>
        </r>
      </text>
    </comment>
    <comment ref="M14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VMS Backup Save Set stored on CDHFB (mini-CDHF)</t>
        </r>
      </text>
    </comment>
    <comment ref="Q146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TAR file and VMS Backup Save Set stored on DIRAC</t>
        </r>
      </text>
    </comment>
    <comment ref="M158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VMS Backup Save Set stored on CDHFB (mini-CDHF)</t>
        </r>
      </text>
    </comment>
    <comment ref="Q158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TAR file and VMS Backup Save Set stored on DIRAC</t>
        </r>
      </text>
    </comment>
    <comment ref="M194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VMS Backup Save Set stored on CDHFB (mini-CDHF)</t>
        </r>
      </text>
    </comment>
    <comment ref="Q194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TAR file and VMS Backup Save Set stored on DIRAC</t>
        </r>
      </text>
    </comment>
    <comment ref="Q190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Need to sort by sub-types to complete verification</t>
        </r>
      </text>
    </comment>
    <comment ref="M19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(99% Done except for bad platters FTH)</t>
        </r>
      </text>
    </comment>
    <comment ref="Q195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(99% Done except for bad platters FTH)</t>
        </r>
      </text>
    </comment>
    <comment ref="M219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(99% Done except for bad platters FTH)</t>
        </r>
      </text>
    </comment>
    <comment ref="Q219" authorId="0">
      <text>
        <r>
          <rPr>
            <b/>
            <sz val="8"/>
            <rFont val="Tahoma"/>
            <family val="0"/>
          </rPr>
          <t>Altan Gabbay:</t>
        </r>
        <r>
          <rPr>
            <sz val="8"/>
            <rFont val="Tahoma"/>
            <family val="0"/>
          </rPr>
          <t xml:space="preserve">
(99% Done except for bad platters FTH)</t>
        </r>
      </text>
    </comment>
  </commentList>
</comments>
</file>

<file path=xl/sharedStrings.xml><?xml version="1.0" encoding="utf-8"?>
<sst xmlns="http://schemas.openxmlformats.org/spreadsheetml/2006/main" count="291" uniqueCount="225">
  <si>
    <t>DS</t>
  </si>
  <si>
    <t>DSO2</t>
  </si>
  <si>
    <t>FD1</t>
  </si>
  <si>
    <t>FD1O2</t>
  </si>
  <si>
    <t>FD2</t>
  </si>
  <si>
    <t>FD2O2</t>
  </si>
  <si>
    <t>FDGO2</t>
  </si>
  <si>
    <t xml:space="preserve">Missed 4 files </t>
  </si>
  <si>
    <t>ICE_SATURAT</t>
  </si>
  <si>
    <t>L2OUT</t>
  </si>
  <si>
    <t>MLS_LMFQ</t>
  </si>
  <si>
    <t>Get missing files</t>
  </si>
  <si>
    <t>FINAL</t>
  </si>
  <si>
    <t>UCSS Database didn't returm an MSS name for  SOLSTICE L1 Days 3668-3672</t>
  </si>
  <si>
    <t>SUSIMA</t>
  </si>
  <si>
    <t>SUSIMB</t>
  </si>
  <si>
    <t>NOTES</t>
  </si>
  <si>
    <t>DIRAC</t>
  </si>
  <si>
    <t>Data Level</t>
  </si>
  <si>
    <t>UARS Days</t>
  </si>
  <si>
    <t>Space (GB)</t>
  </si>
  <si>
    <t>Start</t>
  </si>
  <si>
    <t>End</t>
  </si>
  <si>
    <t>CLAES</t>
  </si>
  <si>
    <t>L0</t>
  </si>
  <si>
    <t>Complete</t>
  </si>
  <si>
    <t>L1</t>
  </si>
  <si>
    <t>L2</t>
  </si>
  <si>
    <t>HALOE</t>
  </si>
  <si>
    <t>HRDI</t>
  </si>
  <si>
    <t>ISAMS</t>
  </si>
  <si>
    <t>(4-16, 37-53) 30 days missing (from rehost!)</t>
  </si>
  <si>
    <t>SOLSTICE</t>
  </si>
  <si>
    <t>Sub - Type</t>
  </si>
  <si>
    <t>LOS</t>
  </si>
  <si>
    <t>PROFILE</t>
  </si>
  <si>
    <t>Instrument</t>
  </si>
  <si>
    <t>DATA</t>
  </si>
  <si>
    <t>LOG</t>
  </si>
  <si>
    <t>SUSIM</t>
  </si>
  <si>
    <t>MLS</t>
  </si>
  <si>
    <t>WINDII</t>
  </si>
  <si>
    <t>PEM</t>
  </si>
  <si>
    <t>Total # of Files</t>
  </si>
  <si>
    <t>UARSDB/UCSS/INGRES/FileTek-MSS</t>
  </si>
  <si>
    <t>ENGDATA</t>
  </si>
  <si>
    <t>SUMMARY</t>
  </si>
  <si>
    <t>SOLAR</t>
  </si>
  <si>
    <t>STELLAR</t>
  </si>
  <si>
    <t>CWR</t>
  </si>
  <si>
    <t>LINES</t>
  </si>
  <si>
    <t>CD</t>
  </si>
  <si>
    <t>AQ</t>
  </si>
  <si>
    <t>SCANS_MID</t>
  </si>
  <si>
    <t>SCANS_PROF</t>
  </si>
  <si>
    <t>SCANS_PROF_E</t>
  </si>
  <si>
    <t>SCANS_PARAM</t>
  </si>
  <si>
    <t>AVERAGE</t>
  </si>
  <si>
    <t>BORESIGHT</t>
  </si>
  <si>
    <t>CALRISE</t>
  </si>
  <si>
    <t>CALSET</t>
  </si>
  <si>
    <t>COMMENTS</t>
  </si>
  <si>
    <t>FOVTEST</t>
  </si>
  <si>
    <t>GAINCAL</t>
  </si>
  <si>
    <t>GIMBALTEST</t>
  </si>
  <si>
    <t>HALOEOADATA</t>
  </si>
  <si>
    <t>SLZPTIME</t>
  </si>
  <si>
    <t>QC</t>
  </si>
  <si>
    <t>SCANRISE</t>
  </si>
  <si>
    <t>SCANSET</t>
  </si>
  <si>
    <t>SPECIALTEST</t>
  </si>
  <si>
    <t>STATUS</t>
  </si>
  <si>
    <t>THERMALDRIFT</t>
  </si>
  <si>
    <t>TRAKRISE</t>
  </si>
  <si>
    <t>TRAKSET</t>
  </si>
  <si>
    <t>DIAG</t>
  </si>
  <si>
    <t>ENG</t>
  </si>
  <si>
    <t>RAD</t>
  </si>
  <si>
    <t>HCDF</t>
  </si>
  <si>
    <t>IPF</t>
  </si>
  <si>
    <t>Legend:</t>
  </si>
  <si>
    <t xml:space="preserve">  verification in progress</t>
  </si>
  <si>
    <t xml:space="preserve">  complete</t>
  </si>
  <si>
    <t xml:space="preserve">  not needed</t>
  </si>
  <si>
    <t>Volume to Archive</t>
  </si>
  <si>
    <t>ACRIM</t>
  </si>
  <si>
    <t>00PRAD</t>
  </si>
  <si>
    <t>00WRAD</t>
  </si>
  <si>
    <t>10PRAD</t>
  </si>
  <si>
    <t>10WRAD</t>
  </si>
  <si>
    <t>10X</t>
  </si>
  <si>
    <t>11A</t>
  </si>
  <si>
    <t>11X</t>
  </si>
  <si>
    <t>121X</t>
  </si>
  <si>
    <t>16X</t>
  </si>
  <si>
    <t>20PRAD</t>
  </si>
  <si>
    <t>20WRAD</t>
  </si>
  <si>
    <t>32WRAD</t>
  </si>
  <si>
    <t>30PRAD</t>
  </si>
  <si>
    <t>30WRAD</t>
  </si>
  <si>
    <t>31PRAD</t>
  </si>
  <si>
    <t>31WRAD</t>
  </si>
  <si>
    <t>33WRAD</t>
  </si>
  <si>
    <t>40PRAD</t>
  </si>
  <si>
    <t>40WRAD</t>
  </si>
  <si>
    <t>45X</t>
  </si>
  <si>
    <t>50PRAD</t>
  </si>
  <si>
    <t>50WRAD</t>
  </si>
  <si>
    <t>53A</t>
  </si>
  <si>
    <t>53X</t>
  </si>
  <si>
    <t>60PRAD</t>
  </si>
  <si>
    <t>60WRAD</t>
  </si>
  <si>
    <t>62X</t>
  </si>
  <si>
    <t>68X</t>
  </si>
  <si>
    <t>70PRAD</t>
  </si>
  <si>
    <t>70WRAD</t>
  </si>
  <si>
    <t>71PRAD</t>
  </si>
  <si>
    <t>71WRAD</t>
  </si>
  <si>
    <t>72WRAD</t>
  </si>
  <si>
    <t>73WRAD</t>
  </si>
  <si>
    <t>74X</t>
  </si>
  <si>
    <t>78X</t>
  </si>
  <si>
    <t>81X</t>
  </si>
  <si>
    <t>AERO10P0</t>
  </si>
  <si>
    <t>AERO11P4</t>
  </si>
  <si>
    <t>AERO12P1</t>
  </si>
  <si>
    <t>AERO16P3</t>
  </si>
  <si>
    <t>AERO4P51</t>
  </si>
  <si>
    <t>AERO5P28</t>
  </si>
  <si>
    <t>AERO6P23</t>
  </si>
  <si>
    <t>AERO6P76</t>
  </si>
  <si>
    <t xml:space="preserve"> </t>
  </si>
  <si>
    <t>AERO7P43</t>
  </si>
  <si>
    <t>AERO7P81</t>
  </si>
  <si>
    <t>AERO8P09</t>
  </si>
  <si>
    <t>CH4</t>
  </si>
  <si>
    <t>CO</t>
  </si>
  <si>
    <t>H2O</t>
  </si>
  <si>
    <t>HNO3</t>
  </si>
  <si>
    <t>N2O</t>
  </si>
  <si>
    <t>N2O5</t>
  </si>
  <si>
    <t>NO</t>
  </si>
  <si>
    <t>NO2</t>
  </si>
  <si>
    <t>O3</t>
  </si>
  <si>
    <t>PRES</t>
  </si>
  <si>
    <t>TEMP</t>
  </si>
  <si>
    <t>COMMAND</t>
  </si>
  <si>
    <t>CURRENT</t>
  </si>
  <si>
    <t>D2_SCANS</t>
  </si>
  <si>
    <t>DARK</t>
  </si>
  <si>
    <t>DARK_ALL</t>
  </si>
  <si>
    <t>DATABASE</t>
  </si>
  <si>
    <t>DATABASE_UPD</t>
  </si>
  <si>
    <t>DET_CAL</t>
  </si>
  <si>
    <t>DET_IOP</t>
  </si>
  <si>
    <t>DWELL_PROF</t>
  </si>
  <si>
    <t>EXCEPT</t>
  </si>
  <si>
    <t>EXPOSURE</t>
  </si>
  <si>
    <t>FID_LINES</t>
  </si>
  <si>
    <t>FID_NOFOV</t>
  </si>
  <si>
    <t>OBSERVE</t>
  </si>
  <si>
    <t>OCC_DWELL</t>
  </si>
  <si>
    <t>PHASE2_FID_L</t>
  </si>
  <si>
    <t>PROGRAM</t>
  </si>
  <si>
    <t>PROGRAM_UPD</t>
  </si>
  <si>
    <t>RAW_ACT</t>
  </si>
  <si>
    <t>SOLAR_NOFOV</t>
  </si>
  <si>
    <t>SOLAR_SCANS</t>
  </si>
  <si>
    <t>SSPP</t>
  </si>
  <si>
    <t>SUN_SAT</t>
  </si>
  <si>
    <t>VOLTAGE</t>
  </si>
  <si>
    <t>ENGINEERING</t>
  </si>
  <si>
    <t>ORB_DEF</t>
  </si>
  <si>
    <t>OBC</t>
  </si>
  <si>
    <t>Observatory</t>
  </si>
  <si>
    <t>ORB_PRED</t>
  </si>
  <si>
    <t>ATT_SSPP</t>
  </si>
  <si>
    <t>ATT_EXTR</t>
  </si>
  <si>
    <t>ATT_DEFNSC</t>
  </si>
  <si>
    <t>COND_SCANS</t>
  </si>
  <si>
    <t>QUALITY</t>
  </si>
  <si>
    <t>SPACECRAFT</t>
  </si>
  <si>
    <t>Missing day 256</t>
  </si>
  <si>
    <t>Missing day 25</t>
  </si>
  <si>
    <t>Missing days 199 &amp; 255</t>
  </si>
  <si>
    <t>Missing day 120</t>
  </si>
  <si>
    <t>USDSPCx</t>
  </si>
  <si>
    <t>Missing day 5</t>
  </si>
  <si>
    <t>Days 2021 to 2064 need to be moved from /u4/mcb</t>
  </si>
  <si>
    <t>Day 786 added from PC (re-verify!)</t>
  </si>
  <si>
    <t>CALIBRATION</t>
  </si>
  <si>
    <t>1688 to 2578 missing don't have MSS names</t>
  </si>
  <si>
    <t>Missing day 22</t>
  </si>
  <si>
    <t>VELO</t>
  </si>
  <si>
    <t>UZONAV</t>
  </si>
  <si>
    <t>AERO_MAP2</t>
  </si>
  <si>
    <t>AERO_MAP</t>
  </si>
  <si>
    <t>MISC</t>
  </si>
  <si>
    <t>AEO_2B</t>
  </si>
  <si>
    <t>AQO2</t>
  </si>
  <si>
    <t>AAD</t>
  </si>
  <si>
    <t>AAH</t>
  </si>
  <si>
    <t>ABH</t>
  </si>
  <si>
    <t>ACD</t>
  </si>
  <si>
    <t>ACH</t>
  </si>
  <si>
    <t>AE</t>
  </si>
  <si>
    <t>HAD</t>
  </si>
  <si>
    <t>HAH</t>
  </si>
  <si>
    <t>HBD</t>
  </si>
  <si>
    <t>HBH</t>
  </si>
  <si>
    <t>HE</t>
  </si>
  <si>
    <t>MAD</t>
  </si>
  <si>
    <t>MAH</t>
  </si>
  <si>
    <t>MBD</t>
  </si>
  <si>
    <t>MBH</t>
  </si>
  <si>
    <t>ME</t>
  </si>
  <si>
    <t>OA</t>
  </si>
  <si>
    <t>VAD</t>
  </si>
  <si>
    <t>VAH</t>
  </si>
  <si>
    <t>VMD</t>
  </si>
  <si>
    <t>VMH</t>
  </si>
  <si>
    <t>ABD</t>
  </si>
  <si>
    <t xml:space="preserve">  archive in progress or not started</t>
  </si>
  <si>
    <t>PISW</t>
  </si>
  <si>
    <t>UARS Data Archive Status (9/4/02)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</si>
</sst>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00"/>
    <numFmt numFmtId="166" formatCode="0.000"/>
    <numFmt numFmtId="167" formatCode="#,##0.000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i/>
      <sz val="10"/>
      <color indexed="14"/>
      <name val="Arial"/>
      <family val="2"/>
    </font>
    <font>
      <i/>
      <sz val="10"/>
      <color indexed="14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1" fontId="6" fillId="0" borderId="15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/>
    </xf>
    <xf numFmtId="165" fontId="5" fillId="2" borderId="16" xfId="0" applyNumberFormat="1" applyFont="1" applyFill="1" applyBorder="1" applyAlignment="1">
      <alignment horizontal="center"/>
    </xf>
    <xf numFmtId="164" fontId="5" fillId="0" borderId="26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0" fillId="0" borderId="28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6" fillId="4" borderId="10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33" xfId="0" applyBorder="1" applyAlignment="1">
      <alignment/>
    </xf>
    <xf numFmtId="2" fontId="4" fillId="2" borderId="34" xfId="0" applyNumberFormat="1" applyFont="1" applyFill="1" applyBorder="1" applyAlignment="1">
      <alignment horizontal="center"/>
    </xf>
    <xf numFmtId="3" fontId="6" fillId="2" borderId="35" xfId="0" applyNumberFormat="1" applyFont="1" applyFill="1" applyBorder="1" applyAlignment="1">
      <alignment horizontal="center"/>
    </xf>
    <xf numFmtId="3" fontId="6" fillId="2" borderId="36" xfId="0" applyNumberFormat="1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3" fontId="6" fillId="4" borderId="16" xfId="0" applyNumberFormat="1" applyFont="1" applyFill="1" applyBorder="1" applyAlignment="1">
      <alignment horizontal="center"/>
    </xf>
    <xf numFmtId="2" fontId="6" fillId="4" borderId="25" xfId="0" applyNumberFormat="1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1" xfId="0" applyFill="1" applyBorder="1" applyAlignment="1">
      <alignment/>
    </xf>
    <xf numFmtId="2" fontId="1" fillId="2" borderId="13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/>
    </xf>
    <xf numFmtId="3" fontId="7" fillId="2" borderId="36" xfId="0" applyNumberFormat="1" applyFont="1" applyFill="1" applyBorder="1" applyAlignment="1">
      <alignment horizontal="center"/>
    </xf>
    <xf numFmtId="2" fontId="7" fillId="2" borderId="37" xfId="0" applyNumberFormat="1" applyFont="1" applyFill="1" applyBorder="1" applyAlignment="1">
      <alignment horizontal="center"/>
    </xf>
    <xf numFmtId="2" fontId="1" fillId="2" borderId="38" xfId="0" applyNumberFormat="1" applyFont="1" applyFill="1" applyBorder="1" applyAlignment="1">
      <alignment horizontal="center"/>
    </xf>
    <xf numFmtId="2" fontId="1" fillId="2" borderId="36" xfId="0" applyNumberFormat="1" applyFont="1" applyFill="1" applyBorder="1" applyAlignment="1">
      <alignment horizontal="center"/>
    </xf>
    <xf numFmtId="3" fontId="0" fillId="2" borderId="16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3" fontId="0" fillId="2" borderId="36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/>
    </xf>
    <xf numFmtId="1" fontId="1" fillId="3" borderId="14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3" fontId="1" fillId="2" borderId="36" xfId="0" applyNumberFormat="1" applyFont="1" applyFill="1" applyBorder="1" applyAlignment="1">
      <alignment horizontal="center"/>
    </xf>
    <xf numFmtId="3" fontId="5" fillId="2" borderId="35" xfId="0" applyNumberFormat="1" applyFont="1" applyFill="1" applyBorder="1" applyAlignment="1">
      <alignment horizontal="center" vertical="center"/>
    </xf>
    <xf numFmtId="3" fontId="5" fillId="2" borderId="36" xfId="0" applyNumberFormat="1" applyFont="1" applyFill="1" applyBorder="1" applyAlignment="1">
      <alignment horizontal="center" vertical="center"/>
    </xf>
    <xf numFmtId="2" fontId="5" fillId="2" borderId="37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3" borderId="1" xfId="0" applyFill="1" applyBorder="1" applyAlignment="1">
      <alignment/>
    </xf>
    <xf numFmtId="3" fontId="6" fillId="0" borderId="1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/>
    </xf>
    <xf numFmtId="4" fontId="6" fillId="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15" xfId="0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/>
    </xf>
    <xf numFmtId="1" fontId="6" fillId="2" borderId="16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6" xfId="0" applyFill="1" applyBorder="1" applyAlignment="1">
      <alignment/>
    </xf>
    <xf numFmtId="0" fontId="4" fillId="0" borderId="25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/>
    </xf>
    <xf numFmtId="1" fontId="6" fillId="2" borderId="23" xfId="0" applyNumberFormat="1" applyFont="1" applyFill="1" applyBorder="1" applyAlignment="1">
      <alignment/>
    </xf>
    <xf numFmtId="1" fontId="6" fillId="2" borderId="16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12" fillId="2" borderId="39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2" fontId="5" fillId="2" borderId="25" xfId="0" applyNumberFormat="1" applyFont="1" applyFill="1" applyBorder="1" applyAlignment="1">
      <alignment horizont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3" fontId="0" fillId="2" borderId="1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0" borderId="0" xfId="0" applyNumberFormat="1" applyAlignment="1">
      <alignment/>
    </xf>
    <xf numFmtId="4" fontId="0" fillId="2" borderId="10" xfId="0" applyNumberFormat="1" applyFill="1" applyBorder="1" applyAlignment="1">
      <alignment/>
    </xf>
    <xf numFmtId="4" fontId="0" fillId="2" borderId="25" xfId="0" applyNumberFormat="1" applyFill="1" applyBorder="1" applyAlignment="1">
      <alignment/>
    </xf>
    <xf numFmtId="4" fontId="1" fillId="2" borderId="37" xfId="0" applyNumberFormat="1" applyFont="1" applyFill="1" applyBorder="1" applyAlignment="1">
      <alignment horizontal="center"/>
    </xf>
    <xf numFmtId="4" fontId="1" fillId="2" borderId="25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0" fillId="2" borderId="24" xfId="0" applyNumberForma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7" fillId="3" borderId="16" xfId="0" applyNumberFormat="1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4" borderId="16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7" fillId="2" borderId="2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 wrapText="1"/>
    </xf>
    <xf numFmtId="4" fontId="6" fillId="4" borderId="25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/>
    </xf>
    <xf numFmtId="166" fontId="5" fillId="2" borderId="10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7" fillId="3" borderId="25" xfId="0" applyNumberFormat="1" applyFont="1" applyFill="1" applyBorder="1" applyAlignment="1">
      <alignment horizontal="center"/>
    </xf>
    <xf numFmtId="3" fontId="7" fillId="3" borderId="16" xfId="0" applyNumberFormat="1" applyFont="1" applyFill="1" applyBorder="1" applyAlignment="1">
      <alignment horizontal="center"/>
    </xf>
    <xf numFmtId="4" fontId="7" fillId="3" borderId="10" xfId="0" applyNumberFormat="1" applyFont="1" applyFill="1" applyBorder="1" applyAlignment="1">
      <alignment horizontal="center"/>
    </xf>
    <xf numFmtId="3" fontId="7" fillId="2" borderId="16" xfId="0" applyNumberFormat="1" applyFont="1" applyFill="1" applyBorder="1" applyAlignment="1">
      <alignment horizontal="center" vertical="center"/>
    </xf>
    <xf numFmtId="4" fontId="7" fillId="2" borderId="25" xfId="0" applyNumberFormat="1" applyFont="1" applyFill="1" applyBorder="1" applyAlignment="1">
      <alignment horizontal="center"/>
    </xf>
    <xf numFmtId="3" fontId="7" fillId="3" borderId="16" xfId="0" applyNumberFormat="1" applyFont="1" applyFill="1" applyBorder="1" applyAlignment="1">
      <alignment horizontal="center" vertical="center"/>
    </xf>
    <xf numFmtId="4" fontId="7" fillId="3" borderId="25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25" xfId="0" applyNumberFormat="1" applyFont="1" applyFill="1" applyBorder="1" applyAlignment="1">
      <alignment horizontal="center"/>
    </xf>
    <xf numFmtId="3" fontId="7" fillId="2" borderId="16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2" fontId="7" fillId="3" borderId="37" xfId="0" applyNumberFormat="1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7" fillId="3" borderId="36" xfId="0" applyNumberFormat="1" applyFont="1" applyFill="1" applyBorder="1" applyAlignment="1">
      <alignment horizontal="center"/>
    </xf>
    <xf numFmtId="4" fontId="7" fillId="3" borderId="37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3" fontId="7" fillId="3" borderId="15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" fontId="7" fillId="3" borderId="10" xfId="0" applyNumberFormat="1" applyFont="1" applyFill="1" applyBorder="1" applyAlignment="1">
      <alignment horizontal="center" vertical="center"/>
    </xf>
    <xf numFmtId="3" fontId="4" fillId="3" borderId="20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3" fontId="6" fillId="0" borderId="35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7" fillId="3" borderId="0" xfId="0" applyFont="1" applyFill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5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2" fontId="6" fillId="4" borderId="10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3" fontId="7" fillId="3" borderId="36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3" fontId="7" fillId="3" borderId="38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/>
    </xf>
    <xf numFmtId="2" fontId="6" fillId="4" borderId="16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3" fontId="6" fillId="4" borderId="36" xfId="0" applyNumberFormat="1" applyFont="1" applyFill="1" applyBorder="1" applyAlignment="1">
      <alignment horizontal="center"/>
    </xf>
    <xf numFmtId="2" fontId="6" fillId="4" borderId="37" xfId="0" applyNumberFormat="1" applyFont="1" applyFill="1" applyBorder="1" applyAlignment="1">
      <alignment horizontal="center"/>
    </xf>
    <xf numFmtId="2" fontId="1" fillId="4" borderId="38" xfId="0" applyNumberFormat="1" applyFont="1" applyFill="1" applyBorder="1" applyAlignment="1">
      <alignment horizontal="center"/>
    </xf>
    <xf numFmtId="2" fontId="1" fillId="4" borderId="36" xfId="0" applyNumberFormat="1" applyFont="1" applyFill="1" applyBorder="1" applyAlignment="1">
      <alignment horizontal="center"/>
    </xf>
    <xf numFmtId="3" fontId="6" fillId="0" borderId="35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3" fontId="7" fillId="3" borderId="3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166" fontId="7" fillId="3" borderId="37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0" fontId="19" fillId="0" borderId="37" xfId="0" applyFont="1" applyBorder="1" applyAlignment="1">
      <alignment horizontal="center" vertical="center"/>
    </xf>
    <xf numFmtId="0" fontId="0" fillId="0" borderId="35" xfId="0" applyBorder="1" applyAlignment="1">
      <alignment/>
    </xf>
    <xf numFmtId="3" fontId="4" fillId="0" borderId="42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17" fillId="5" borderId="41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1" fontId="18" fillId="5" borderId="21" xfId="0" applyNumberFormat="1" applyFont="1" applyFill="1" applyBorder="1" applyAlignment="1">
      <alignment/>
    </xf>
    <xf numFmtId="1" fontId="18" fillId="5" borderId="22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 horizontal="center" vertical="center"/>
    </xf>
    <xf numFmtId="3" fontId="17" fillId="0" borderId="22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/>
    </xf>
    <xf numFmtId="0" fontId="0" fillId="0" borderId="42" xfId="0" applyBorder="1" applyAlignment="1">
      <alignment/>
    </xf>
    <xf numFmtId="4" fontId="4" fillId="0" borderId="43" xfId="0" applyNumberFormat="1" applyFont="1" applyFill="1" applyBorder="1" applyAlignment="1">
      <alignment horizontal="center" vertical="center"/>
    </xf>
    <xf numFmtId="4" fontId="7" fillId="3" borderId="24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3" fontId="6" fillId="4" borderId="36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4" fillId="0" borderId="37" xfId="0" applyNumberFormat="1" applyFont="1" applyFill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2" fontId="6" fillId="4" borderId="37" xfId="0" applyNumberFormat="1" applyFont="1" applyFill="1" applyBorder="1" applyAlignment="1">
      <alignment horizontal="center" vertical="center"/>
    </xf>
    <xf numFmtId="2" fontId="1" fillId="4" borderId="38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166" fontId="4" fillId="0" borderId="37" xfId="0" applyNumberFormat="1" applyFont="1" applyFill="1" applyBorder="1" applyAlignment="1">
      <alignment horizontal="center" vertical="center"/>
    </xf>
    <xf numFmtId="166" fontId="7" fillId="3" borderId="37" xfId="0" applyNumberFormat="1" applyFont="1" applyFill="1" applyBorder="1" applyAlignment="1">
      <alignment horizontal="center" vertical="center"/>
    </xf>
    <xf numFmtId="167" fontId="4" fillId="0" borderId="43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6" fillId="6" borderId="16" xfId="0" applyNumberFormat="1" applyFont="1" applyFill="1" applyBorder="1" applyAlignment="1">
      <alignment horizontal="center"/>
    </xf>
    <xf numFmtId="3" fontId="6" fillId="6" borderId="36" xfId="0" applyNumberFormat="1" applyFont="1" applyFill="1" applyBorder="1" applyAlignment="1">
      <alignment horizontal="center" vertical="center"/>
    </xf>
    <xf numFmtId="2" fontId="6" fillId="6" borderId="37" xfId="0" applyNumberFormat="1" applyFont="1" applyFill="1" applyBorder="1" applyAlignment="1">
      <alignment horizontal="center"/>
    </xf>
    <xf numFmtId="2" fontId="6" fillId="6" borderId="38" xfId="0" applyNumberFormat="1" applyFont="1" applyFill="1" applyBorder="1" applyAlignment="1">
      <alignment horizontal="center"/>
    </xf>
    <xf numFmtId="2" fontId="6" fillId="6" borderId="36" xfId="0" applyNumberFormat="1" applyFont="1" applyFill="1" applyBorder="1" applyAlignment="1">
      <alignment horizontal="center"/>
    </xf>
    <xf numFmtId="3" fontId="6" fillId="6" borderId="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4" fontId="6" fillId="6" borderId="37" xfId="0" applyNumberFormat="1" applyFont="1" applyFill="1" applyBorder="1" applyAlignment="1">
      <alignment horizontal="center"/>
    </xf>
    <xf numFmtId="3" fontId="6" fillId="6" borderId="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/>
    </xf>
    <xf numFmtId="3" fontId="6" fillId="6" borderId="44" xfId="0" applyNumberFormat="1" applyFont="1" applyFill="1" applyBorder="1" applyAlignment="1">
      <alignment horizontal="center"/>
    </xf>
    <xf numFmtId="3" fontId="6" fillId="6" borderId="3" xfId="0" applyNumberFormat="1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center" vertical="center"/>
    </xf>
    <xf numFmtId="3" fontId="6" fillId="6" borderId="14" xfId="0" applyNumberFormat="1" applyFont="1" applyFill="1" applyBorder="1" applyAlignment="1">
      <alignment horizontal="center"/>
    </xf>
    <xf numFmtId="3" fontId="6" fillId="6" borderId="1" xfId="0" applyNumberFormat="1" applyFont="1" applyFill="1" applyBorder="1" applyAlignment="1">
      <alignment horizontal="center"/>
    </xf>
    <xf numFmtId="164" fontId="6" fillId="6" borderId="10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/>
    </xf>
    <xf numFmtId="3" fontId="7" fillId="6" borderId="20" xfId="0" applyNumberFormat="1" applyFont="1" applyFill="1" applyBorder="1" applyAlignment="1">
      <alignment horizontal="center"/>
    </xf>
    <xf numFmtId="3" fontId="7" fillId="6" borderId="16" xfId="0" applyNumberFormat="1" applyFont="1" applyFill="1" applyBorder="1" applyAlignment="1">
      <alignment horizontal="center"/>
    </xf>
    <xf numFmtId="0" fontId="6" fillId="6" borderId="20" xfId="0" applyFont="1" applyFill="1" applyBorder="1" applyAlignment="1">
      <alignment/>
    </xf>
    <xf numFmtId="0" fontId="6" fillId="6" borderId="16" xfId="0" applyFont="1" applyFill="1" applyBorder="1" applyAlignment="1">
      <alignment/>
    </xf>
    <xf numFmtId="2" fontId="6" fillId="6" borderId="10" xfId="0" applyNumberFormat="1" applyFont="1" applyFill="1" applyBorder="1" applyAlignment="1">
      <alignment horizontal="center" vertical="center"/>
    </xf>
    <xf numFmtId="3" fontId="6" fillId="6" borderId="16" xfId="0" applyNumberFormat="1" applyFont="1" applyFill="1" applyBorder="1" applyAlignment="1">
      <alignment horizontal="center" vertical="center"/>
    </xf>
    <xf numFmtId="2" fontId="6" fillId="6" borderId="25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2" fontId="6" fillId="6" borderId="25" xfId="0" applyNumberFormat="1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6" fillId="7" borderId="41" xfId="0" applyFont="1" applyFill="1" applyBorder="1" applyAlignment="1">
      <alignment/>
    </xf>
    <xf numFmtId="0" fontId="6" fillId="7" borderId="43" xfId="0" applyFont="1" applyFill="1" applyBorder="1" applyAlignment="1">
      <alignment/>
    </xf>
    <xf numFmtId="3" fontId="4" fillId="6" borderId="5" xfId="0" applyNumberFormat="1" applyFont="1" applyFill="1" applyBorder="1" applyAlignment="1">
      <alignment horizontal="center" vertical="center"/>
    </xf>
    <xf numFmtId="2" fontId="4" fillId="6" borderId="12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2" fontId="1" fillId="6" borderId="0" xfId="0" applyNumberFormat="1" applyFont="1" applyFill="1" applyBorder="1" applyAlignment="1">
      <alignment horizontal="center"/>
    </xf>
    <xf numFmtId="3" fontId="7" fillId="7" borderId="46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3" fontId="7" fillId="7" borderId="43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" fillId="0" borderId="4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/>
    </xf>
    <xf numFmtId="0" fontId="19" fillId="0" borderId="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textRotation="9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6" fillId="0" borderId="4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/>
    </xf>
    <xf numFmtId="0" fontId="4" fillId="0" borderId="5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6" fillId="4" borderId="36" xfId="0" applyNumberFormat="1" applyFont="1" applyFill="1" applyBorder="1" applyAlignment="1">
      <alignment horizontal="center" vertical="center"/>
    </xf>
    <xf numFmtId="4" fontId="6" fillId="4" borderId="25" xfId="0" applyNumberFormat="1" applyFont="1" applyFill="1" applyBorder="1" applyAlignment="1">
      <alignment horizontal="center" vertical="center"/>
    </xf>
    <xf numFmtId="4" fontId="6" fillId="4" borderId="24" xfId="0" applyNumberFormat="1" applyFont="1" applyFill="1" applyBorder="1" applyAlignment="1">
      <alignment horizontal="center" vertical="center"/>
    </xf>
    <xf numFmtId="4" fontId="6" fillId="4" borderId="37" xfId="0" applyNumberFormat="1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0" xfId="0" applyFill="1" applyBorder="1" applyAlignment="1">
      <alignment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/>
    </xf>
    <xf numFmtId="0" fontId="0" fillId="2" borderId="37" xfId="0" applyFill="1" applyBorder="1" applyAlignment="1">
      <alignment/>
    </xf>
    <xf numFmtId="3" fontId="0" fillId="2" borderId="36" xfId="0" applyNumberFormat="1" applyFont="1" applyFill="1" applyBorder="1" applyAlignment="1">
      <alignment horizontal="center" vertical="center"/>
    </xf>
    <xf numFmtId="4" fontId="0" fillId="2" borderId="3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T227"/>
  <sheetViews>
    <sheetView tabSelected="1" workbookViewId="0" topLeftCell="A1">
      <pane xSplit="4" ySplit="6" topLeftCell="E1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7" sqref="B7:B15"/>
    </sheetView>
  </sheetViews>
  <sheetFormatPr defaultColWidth="9.140625" defaultRowHeight="12.75" outlineLevelRow="1" outlineLevelCol="1"/>
  <cols>
    <col min="1" max="1" width="0.5625" style="0" customWidth="1"/>
    <col min="2" max="2" width="11.57421875" style="0" customWidth="1"/>
    <col min="3" max="3" width="8.421875" style="0" customWidth="1"/>
    <col min="4" max="4" width="11.7109375" style="0" customWidth="1"/>
    <col min="5" max="5" width="9.28125" style="0" customWidth="1" outlineLevel="1"/>
    <col min="6" max="6" width="10.28125" style="0" customWidth="1" outlineLevel="1"/>
    <col min="7" max="7" width="9.7109375" style="0" bestFit="1" customWidth="1"/>
    <col min="8" max="8" width="10.140625" style="0" customWidth="1"/>
    <col min="9" max="10" width="10.140625" style="0" hidden="1" customWidth="1" outlineLevel="1"/>
    <col min="11" max="12" width="8.00390625" style="0" hidden="1" customWidth="1" outlineLevel="1"/>
    <col min="13" max="13" width="9.28125" style="0" bestFit="1" customWidth="1" collapsed="1"/>
    <col min="14" max="14" width="7.00390625" style="0" customWidth="1"/>
    <col min="15" max="15" width="6.8515625" style="0" hidden="1" customWidth="1" outlineLevel="1"/>
    <col min="16" max="16" width="7.00390625" style="0" hidden="1" customWidth="1" outlineLevel="1"/>
    <col min="17" max="17" width="9.8515625" style="254" customWidth="1" collapsed="1"/>
    <col min="18" max="18" width="11.00390625" style="262" customWidth="1"/>
    <col min="19" max="19" width="40.28125" style="0" hidden="1" customWidth="1"/>
    <col min="20" max="20" width="31.57421875" style="0" customWidth="1"/>
  </cols>
  <sheetData>
    <row r="1" spans="2:19" ht="12.75">
      <c r="B1" s="545" t="s">
        <v>224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</row>
    <row r="2" spans="2:19" ht="11.25" customHeight="1" thickBot="1"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</row>
    <row r="3" spans="2:19" ht="12.75" customHeight="1">
      <c r="B3" s="528" t="s">
        <v>36</v>
      </c>
      <c r="C3" s="531" t="s">
        <v>18</v>
      </c>
      <c r="D3" s="477" t="s">
        <v>33</v>
      </c>
      <c r="E3" s="559" t="s">
        <v>44</v>
      </c>
      <c r="F3" s="560"/>
      <c r="G3" s="560"/>
      <c r="H3" s="561"/>
      <c r="I3" s="519" t="s">
        <v>84</v>
      </c>
      <c r="J3" s="482"/>
      <c r="K3" s="552" t="s">
        <v>186</v>
      </c>
      <c r="L3" s="553"/>
      <c r="M3" s="553"/>
      <c r="N3" s="554"/>
      <c r="O3" s="552" t="s">
        <v>17</v>
      </c>
      <c r="P3" s="553"/>
      <c r="Q3" s="553"/>
      <c r="R3" s="554"/>
      <c r="S3" s="482" t="s">
        <v>16</v>
      </c>
    </row>
    <row r="4" spans="2:19" ht="12.75">
      <c r="B4" s="529"/>
      <c r="C4" s="532"/>
      <c r="D4" s="517"/>
      <c r="E4" s="562"/>
      <c r="F4" s="563"/>
      <c r="G4" s="563"/>
      <c r="H4" s="564"/>
      <c r="I4" s="520"/>
      <c r="J4" s="521"/>
      <c r="K4" s="555"/>
      <c r="L4" s="476"/>
      <c r="M4" s="476"/>
      <c r="N4" s="556"/>
      <c r="O4" s="555"/>
      <c r="P4" s="476"/>
      <c r="Q4" s="476"/>
      <c r="R4" s="556"/>
      <c r="S4" s="483"/>
    </row>
    <row r="5" spans="2:19" ht="13.5" customHeight="1">
      <c r="B5" s="529"/>
      <c r="C5" s="532"/>
      <c r="D5" s="517"/>
      <c r="E5" s="547" t="s">
        <v>19</v>
      </c>
      <c r="F5" s="522"/>
      <c r="G5" s="522" t="s">
        <v>43</v>
      </c>
      <c r="H5" s="524" t="s">
        <v>20</v>
      </c>
      <c r="I5" s="522" t="s">
        <v>43</v>
      </c>
      <c r="J5" s="524" t="s">
        <v>20</v>
      </c>
      <c r="K5" s="548" t="s">
        <v>19</v>
      </c>
      <c r="L5" s="549"/>
      <c r="M5" s="550" t="s">
        <v>43</v>
      </c>
      <c r="N5" s="579" t="s">
        <v>20</v>
      </c>
      <c r="O5" s="571" t="s">
        <v>19</v>
      </c>
      <c r="P5" s="572"/>
      <c r="Q5" s="557" t="s">
        <v>43</v>
      </c>
      <c r="R5" s="526" t="s">
        <v>20</v>
      </c>
      <c r="S5" s="483"/>
    </row>
    <row r="6" spans="2:19" ht="13.5" thickBot="1">
      <c r="B6" s="530"/>
      <c r="C6" s="533"/>
      <c r="D6" s="518"/>
      <c r="E6" s="16" t="s">
        <v>21</v>
      </c>
      <c r="F6" s="7" t="s">
        <v>22</v>
      </c>
      <c r="G6" s="523"/>
      <c r="H6" s="525"/>
      <c r="I6" s="523"/>
      <c r="J6" s="525"/>
      <c r="K6" s="26" t="s">
        <v>21</v>
      </c>
      <c r="L6" s="8" t="s">
        <v>22</v>
      </c>
      <c r="M6" s="551"/>
      <c r="N6" s="580"/>
      <c r="O6" s="23" t="s">
        <v>21</v>
      </c>
      <c r="P6" s="4" t="s">
        <v>22</v>
      </c>
      <c r="Q6" s="558"/>
      <c r="R6" s="527"/>
      <c r="S6" s="484"/>
    </row>
    <row r="7" spans="2:19" ht="12.75">
      <c r="B7" s="534" t="s">
        <v>174</v>
      </c>
      <c r="C7" s="536" t="s">
        <v>24</v>
      </c>
      <c r="D7" s="264" t="s">
        <v>173</v>
      </c>
      <c r="E7" s="79">
        <v>4</v>
      </c>
      <c r="F7" s="38">
        <v>3672</v>
      </c>
      <c r="G7" s="38">
        <v>3662</v>
      </c>
      <c r="H7" s="18">
        <v>59.77</v>
      </c>
      <c r="I7" s="38">
        <v>3662</v>
      </c>
      <c r="J7" s="18">
        <v>59.77</v>
      </c>
      <c r="K7" s="265"/>
      <c r="L7" s="266"/>
      <c r="M7" s="141">
        <v>3662</v>
      </c>
      <c r="N7" s="308">
        <v>59.69</v>
      </c>
      <c r="O7" s="267"/>
      <c r="P7" s="268"/>
      <c r="Q7" s="141">
        <v>3662</v>
      </c>
      <c r="R7" s="308">
        <v>59.69</v>
      </c>
      <c r="S7" s="230"/>
    </row>
    <row r="8" spans="2:19" ht="12.75" customHeight="1">
      <c r="B8" s="535"/>
      <c r="C8" s="537"/>
      <c r="D8" s="341" t="s">
        <v>171</v>
      </c>
      <c r="E8" s="37">
        <v>4</v>
      </c>
      <c r="F8" s="38">
        <v>3672</v>
      </c>
      <c r="G8" s="38">
        <v>3662</v>
      </c>
      <c r="H8" s="67">
        <v>34.3</v>
      </c>
      <c r="I8" s="38">
        <v>3662</v>
      </c>
      <c r="J8" s="67">
        <v>34.3</v>
      </c>
      <c r="K8" s="27"/>
      <c r="L8" s="9"/>
      <c r="M8" s="141">
        <v>3662</v>
      </c>
      <c r="N8" s="343">
        <v>34.22</v>
      </c>
      <c r="O8" s="342"/>
      <c r="P8" s="1"/>
      <c r="Q8" s="141">
        <v>3662</v>
      </c>
      <c r="R8" s="343">
        <v>34.22</v>
      </c>
      <c r="S8" s="230"/>
    </row>
    <row r="9" spans="2:19" ht="25.5">
      <c r="B9" s="535"/>
      <c r="C9" s="537"/>
      <c r="D9" s="263" t="s">
        <v>181</v>
      </c>
      <c r="E9" s="37">
        <v>4</v>
      </c>
      <c r="F9" s="38">
        <v>3672</v>
      </c>
      <c r="G9" s="38">
        <v>3662</v>
      </c>
      <c r="H9" s="18">
        <v>178.87</v>
      </c>
      <c r="I9" s="38">
        <v>3662</v>
      </c>
      <c r="J9" s="18">
        <v>178.87</v>
      </c>
      <c r="K9" s="269"/>
      <c r="L9" s="270"/>
      <c r="M9" s="141">
        <v>3662</v>
      </c>
      <c r="N9" s="308">
        <v>178.69</v>
      </c>
      <c r="O9" s="271"/>
      <c r="P9" s="272"/>
      <c r="Q9" s="141">
        <v>3662</v>
      </c>
      <c r="R9" s="308">
        <v>178.69</v>
      </c>
      <c r="S9" s="230"/>
    </row>
    <row r="10" spans="2:19" ht="12.75">
      <c r="B10" s="535"/>
      <c r="C10" s="537"/>
      <c r="D10" s="264" t="s">
        <v>172</v>
      </c>
      <c r="E10" s="37">
        <v>4</v>
      </c>
      <c r="F10" s="38">
        <v>3765</v>
      </c>
      <c r="G10" s="38">
        <v>3730</v>
      </c>
      <c r="H10" s="18">
        <v>0.18</v>
      </c>
      <c r="I10" s="38">
        <v>3730</v>
      </c>
      <c r="J10" s="18">
        <v>0.18</v>
      </c>
      <c r="K10" s="269"/>
      <c r="L10" s="270"/>
      <c r="M10" s="141">
        <v>3730</v>
      </c>
      <c r="N10" s="308">
        <v>0.18</v>
      </c>
      <c r="O10" s="271"/>
      <c r="P10" s="272"/>
      <c r="Q10" s="141">
        <v>3730</v>
      </c>
      <c r="R10" s="308">
        <v>0.18</v>
      </c>
      <c r="S10" s="230"/>
    </row>
    <row r="11" spans="2:19" ht="12.75" outlineLevel="1">
      <c r="B11" s="535"/>
      <c r="C11" s="537"/>
      <c r="D11" s="284" t="s">
        <v>175</v>
      </c>
      <c r="E11" s="217"/>
      <c r="F11" s="218"/>
      <c r="G11" s="218"/>
      <c r="H11" s="219"/>
      <c r="I11" s="280"/>
      <c r="J11" s="281"/>
      <c r="K11" s="282"/>
      <c r="L11" s="283"/>
      <c r="M11" s="309"/>
      <c r="N11" s="310"/>
      <c r="O11" s="154"/>
      <c r="P11" s="155"/>
      <c r="Q11" s="309"/>
      <c r="R11" s="310"/>
      <c r="S11" s="230"/>
    </row>
    <row r="12" spans="2:19" ht="12.75">
      <c r="B12" s="535"/>
      <c r="C12" s="537"/>
      <c r="D12" s="275" t="s">
        <v>176</v>
      </c>
      <c r="E12" s="37">
        <v>4</v>
      </c>
      <c r="F12" s="38">
        <v>3672</v>
      </c>
      <c r="G12" s="38">
        <v>3662</v>
      </c>
      <c r="H12" s="18">
        <v>6.03</v>
      </c>
      <c r="I12" s="38">
        <v>3662</v>
      </c>
      <c r="J12" s="18">
        <v>6.03</v>
      </c>
      <c r="K12" s="269"/>
      <c r="L12" s="270"/>
      <c r="M12" s="311">
        <v>3656</v>
      </c>
      <c r="N12" s="312">
        <v>6.04</v>
      </c>
      <c r="O12" s="34"/>
      <c r="P12" s="29"/>
      <c r="Q12" s="311">
        <v>3656</v>
      </c>
      <c r="R12" s="312">
        <v>6.04</v>
      </c>
      <c r="S12" s="230"/>
    </row>
    <row r="13" spans="2:19" ht="12.75">
      <c r="B13" s="535"/>
      <c r="C13" s="537"/>
      <c r="D13" s="275" t="s">
        <v>177</v>
      </c>
      <c r="E13" s="37">
        <v>4</v>
      </c>
      <c r="F13" s="38">
        <v>3672</v>
      </c>
      <c r="G13" s="38">
        <v>3662</v>
      </c>
      <c r="H13" s="18">
        <v>6.04</v>
      </c>
      <c r="I13" s="38">
        <v>3662</v>
      </c>
      <c r="J13" s="18">
        <v>6.04</v>
      </c>
      <c r="K13" s="276"/>
      <c r="L13" s="277"/>
      <c r="M13" s="311">
        <v>3656</v>
      </c>
      <c r="N13" s="312">
        <v>6.05</v>
      </c>
      <c r="O13" s="34"/>
      <c r="P13" s="29"/>
      <c r="Q13" s="311">
        <v>3656</v>
      </c>
      <c r="R13" s="312">
        <v>6.05</v>
      </c>
      <c r="S13" s="230"/>
    </row>
    <row r="14" spans="2:19" ht="25.5">
      <c r="B14" s="535"/>
      <c r="C14" s="537"/>
      <c r="D14" s="275" t="s">
        <v>178</v>
      </c>
      <c r="E14" s="50">
        <v>29</v>
      </c>
      <c r="F14" s="47">
        <v>812</v>
      </c>
      <c r="G14" s="47">
        <v>13</v>
      </c>
      <c r="H14" s="81">
        <v>0.02</v>
      </c>
      <c r="I14" s="47">
        <v>13</v>
      </c>
      <c r="J14" s="81">
        <v>0.02</v>
      </c>
      <c r="K14" s="276"/>
      <c r="L14" s="277"/>
      <c r="M14" s="311">
        <v>13</v>
      </c>
      <c r="N14" s="312">
        <v>0.02</v>
      </c>
      <c r="O14" s="34"/>
      <c r="P14" s="29"/>
      <c r="Q14" s="311">
        <v>13</v>
      </c>
      <c r="R14" s="312">
        <v>0.02</v>
      </c>
      <c r="S14" s="230"/>
    </row>
    <row r="15" spans="2:19" ht="13.5" thickBot="1">
      <c r="B15" s="535"/>
      <c r="C15" s="537"/>
      <c r="D15" s="407" t="s">
        <v>180</v>
      </c>
      <c r="E15" s="50">
        <v>4</v>
      </c>
      <c r="F15" s="47">
        <v>3672</v>
      </c>
      <c r="G15" s="47">
        <v>3662</v>
      </c>
      <c r="H15" s="81">
        <v>10.58</v>
      </c>
      <c r="I15" s="47">
        <v>3662</v>
      </c>
      <c r="J15" s="81">
        <v>10.58</v>
      </c>
      <c r="K15" s="276"/>
      <c r="L15" s="277"/>
      <c r="M15" s="307">
        <v>3662</v>
      </c>
      <c r="N15" s="306">
        <v>10.5</v>
      </c>
      <c r="O15" s="278"/>
      <c r="P15" s="279"/>
      <c r="Q15" s="307">
        <v>3662</v>
      </c>
      <c r="R15" s="306">
        <v>10.5</v>
      </c>
      <c r="S15" s="230"/>
    </row>
    <row r="16" spans="2:19" ht="13.5" thickBot="1">
      <c r="B16" s="489" t="s">
        <v>23</v>
      </c>
      <c r="C16" s="540" t="s">
        <v>223</v>
      </c>
      <c r="D16" s="541"/>
      <c r="E16" s="35"/>
      <c r="F16" s="36"/>
      <c r="G16" s="36">
        <v>511</v>
      </c>
      <c r="H16" s="17">
        <v>0.04</v>
      </c>
      <c r="I16" s="36"/>
      <c r="J16" s="17"/>
      <c r="K16" s="265"/>
      <c r="L16" s="266"/>
      <c r="M16" s="488"/>
      <c r="N16" s="487"/>
      <c r="O16" s="478"/>
      <c r="P16" s="479"/>
      <c r="Q16" s="488"/>
      <c r="R16" s="487"/>
      <c r="S16" s="230"/>
    </row>
    <row r="17" spans="2:19" ht="12.75">
      <c r="B17" s="538"/>
      <c r="C17" s="501" t="s">
        <v>190</v>
      </c>
      <c r="D17" s="502"/>
      <c r="E17" s="247"/>
      <c r="F17" s="248"/>
      <c r="G17" s="248">
        <v>63</v>
      </c>
      <c r="H17" s="408">
        <f>3.34/1024</f>
        <v>0.00326171875</v>
      </c>
      <c r="I17" s="248">
        <v>599</v>
      </c>
      <c r="J17" s="249">
        <v>18.1</v>
      </c>
      <c r="K17" s="320">
        <v>4</v>
      </c>
      <c r="L17" s="321">
        <v>602</v>
      </c>
      <c r="M17" s="322">
        <v>63</v>
      </c>
      <c r="N17" s="409">
        <v>0.003</v>
      </c>
      <c r="O17" s="324">
        <v>4</v>
      </c>
      <c r="P17" s="325">
        <v>602</v>
      </c>
      <c r="Q17" s="322">
        <v>63</v>
      </c>
      <c r="R17" s="409">
        <v>0.003</v>
      </c>
      <c r="S17" s="99" t="s">
        <v>25</v>
      </c>
    </row>
    <row r="18" spans="2:19" ht="12.75">
      <c r="B18" s="538"/>
      <c r="C18" s="319" t="s">
        <v>24</v>
      </c>
      <c r="D18" s="251"/>
      <c r="E18" s="247">
        <v>4</v>
      </c>
      <c r="F18" s="248">
        <v>602</v>
      </c>
      <c r="G18" s="248">
        <v>599</v>
      </c>
      <c r="H18" s="249">
        <v>18.14</v>
      </c>
      <c r="I18" s="248">
        <v>599</v>
      </c>
      <c r="J18" s="249">
        <v>18.1</v>
      </c>
      <c r="K18" s="320">
        <v>4</v>
      </c>
      <c r="L18" s="321">
        <v>602</v>
      </c>
      <c r="M18" s="322">
        <v>599</v>
      </c>
      <c r="N18" s="323">
        <v>18.1</v>
      </c>
      <c r="O18" s="324">
        <v>4</v>
      </c>
      <c r="P18" s="325">
        <v>602</v>
      </c>
      <c r="Q18" s="322">
        <v>599</v>
      </c>
      <c r="R18" s="323">
        <v>18.1</v>
      </c>
      <c r="S18" s="109"/>
    </row>
    <row r="19" spans="2:19" ht="12.75">
      <c r="B19" s="538"/>
      <c r="C19" s="1" t="s">
        <v>26</v>
      </c>
      <c r="D19" s="13"/>
      <c r="E19" s="37">
        <v>40</v>
      </c>
      <c r="F19" s="38">
        <v>602</v>
      </c>
      <c r="G19" s="38">
        <v>460</v>
      </c>
      <c r="H19" s="18">
        <v>6.65</v>
      </c>
      <c r="I19" s="38">
        <v>460</v>
      </c>
      <c r="J19" s="18">
        <v>6.62</v>
      </c>
      <c r="K19" s="27">
        <v>40</v>
      </c>
      <c r="L19" s="9">
        <v>602</v>
      </c>
      <c r="M19" s="95">
        <v>460</v>
      </c>
      <c r="N19" s="96">
        <v>6.62</v>
      </c>
      <c r="O19" s="24">
        <v>40</v>
      </c>
      <c r="P19" s="11">
        <v>602</v>
      </c>
      <c r="Q19" s="141">
        <v>460</v>
      </c>
      <c r="R19" s="308">
        <v>6.63</v>
      </c>
      <c r="S19" s="100" t="s">
        <v>25</v>
      </c>
    </row>
    <row r="20" spans="2:19" ht="13.5" thickBot="1">
      <c r="B20" s="539"/>
      <c r="C20" s="2" t="s">
        <v>27</v>
      </c>
      <c r="D20" s="14"/>
      <c r="E20" s="39">
        <v>40</v>
      </c>
      <c r="F20" s="40">
        <v>602</v>
      </c>
      <c r="G20" s="40">
        <v>460</v>
      </c>
      <c r="H20" s="19">
        <v>5.58</v>
      </c>
      <c r="I20" s="40">
        <v>460</v>
      </c>
      <c r="J20" s="19">
        <v>5.56</v>
      </c>
      <c r="K20" s="28">
        <v>40</v>
      </c>
      <c r="L20" s="10">
        <v>602</v>
      </c>
      <c r="M20" s="97">
        <v>460</v>
      </c>
      <c r="N20" s="98">
        <v>5.56</v>
      </c>
      <c r="O20" s="25">
        <v>40</v>
      </c>
      <c r="P20" s="12">
        <v>602</v>
      </c>
      <c r="Q20" s="97">
        <v>460</v>
      </c>
      <c r="R20" s="98">
        <v>5.57</v>
      </c>
      <c r="S20" s="101" t="s">
        <v>25</v>
      </c>
    </row>
    <row r="21" spans="2:19" ht="12.75">
      <c r="B21" s="489" t="s">
        <v>30</v>
      </c>
      <c r="C21" s="540" t="s">
        <v>223</v>
      </c>
      <c r="D21" s="541"/>
      <c r="E21" s="35"/>
      <c r="F21" s="36"/>
      <c r="G21" s="36">
        <v>840</v>
      </c>
      <c r="H21" s="17">
        <f>21832/2/1024/1024</f>
        <v>0.010410308837890625</v>
      </c>
      <c r="I21" s="413"/>
      <c r="J21" s="414"/>
      <c r="K21" s="415"/>
      <c r="L21" s="415"/>
      <c r="M21" s="488"/>
      <c r="N21" s="487"/>
      <c r="O21" s="478"/>
      <c r="P21" s="479"/>
      <c r="Q21" s="488"/>
      <c r="R21" s="487"/>
      <c r="S21" s="202"/>
    </row>
    <row r="22" spans="2:18" ht="13.5" thickBot="1">
      <c r="B22" s="538"/>
      <c r="C22" s="501" t="s">
        <v>190</v>
      </c>
      <c r="D22" s="506"/>
      <c r="E22" s="412"/>
      <c r="F22" s="410"/>
      <c r="G22" s="248">
        <v>430</v>
      </c>
      <c r="H22" s="408">
        <f>77.63/1024</f>
        <v>0.075810546875</v>
      </c>
      <c r="M22" s="322">
        <v>430</v>
      </c>
      <c r="N22" s="323">
        <v>0.08</v>
      </c>
      <c r="O22" s="324">
        <v>4</v>
      </c>
      <c r="P22" s="325">
        <v>602</v>
      </c>
      <c r="Q22" s="322">
        <v>430</v>
      </c>
      <c r="R22" s="323">
        <v>0.08</v>
      </c>
    </row>
    <row r="23" spans="2:19" ht="12.75">
      <c r="B23" s="538"/>
      <c r="C23" s="1" t="s">
        <v>24</v>
      </c>
      <c r="D23" s="13"/>
      <c r="E23" s="43">
        <v>4</v>
      </c>
      <c r="F23" s="44">
        <v>322</v>
      </c>
      <c r="G23" s="326">
        <v>319</v>
      </c>
      <c r="H23" s="20">
        <v>3.24</v>
      </c>
      <c r="I23" s="44">
        <v>319</v>
      </c>
      <c r="J23" s="20">
        <v>3.24</v>
      </c>
      <c r="K23" s="327">
        <v>17</v>
      </c>
      <c r="L23" s="328">
        <v>190</v>
      </c>
      <c r="M23" s="95">
        <v>319</v>
      </c>
      <c r="N23" s="96">
        <v>3.23</v>
      </c>
      <c r="O23" s="329"/>
      <c r="P23" s="330"/>
      <c r="Q23" s="313">
        <v>319</v>
      </c>
      <c r="R23" s="308">
        <v>3.23</v>
      </c>
      <c r="S23" s="99" t="s">
        <v>31</v>
      </c>
    </row>
    <row r="24" spans="2:19" ht="12.75">
      <c r="B24" s="538"/>
      <c r="C24" s="475" t="s">
        <v>26</v>
      </c>
      <c r="D24" s="13" t="s">
        <v>37</v>
      </c>
      <c r="E24" s="37">
        <v>4</v>
      </c>
      <c r="F24" s="38">
        <v>322</v>
      </c>
      <c r="G24" s="38">
        <v>204</v>
      </c>
      <c r="H24" s="20">
        <v>3.79</v>
      </c>
      <c r="I24" s="38">
        <v>204</v>
      </c>
      <c r="J24" s="20">
        <v>3.79</v>
      </c>
      <c r="K24" s="76">
        <v>15</v>
      </c>
      <c r="L24" s="77">
        <v>92</v>
      </c>
      <c r="M24" s="303">
        <v>182</v>
      </c>
      <c r="N24" s="96">
        <v>3.36</v>
      </c>
      <c r="O24" s="304"/>
      <c r="P24" s="305"/>
      <c r="Q24" s="313">
        <v>182</v>
      </c>
      <c r="R24" s="308">
        <v>3.38</v>
      </c>
      <c r="S24" s="100"/>
    </row>
    <row r="25" spans="2:19" ht="12.75" outlineLevel="1">
      <c r="B25" s="538"/>
      <c r="C25" s="476"/>
      <c r="D25" s="131" t="s">
        <v>38</v>
      </c>
      <c r="E25" s="89">
        <v>4</v>
      </c>
      <c r="F25" s="82">
        <v>322</v>
      </c>
      <c r="G25" s="82">
        <v>204</v>
      </c>
      <c r="H25" s="157">
        <v>0.01</v>
      </c>
      <c r="I25" s="286"/>
      <c r="J25" s="286"/>
      <c r="K25" s="220"/>
      <c r="L25" s="204"/>
      <c r="M25" s="160"/>
      <c r="N25" s="161"/>
      <c r="O25" s="162"/>
      <c r="P25" s="163"/>
      <c r="Q25" s="252"/>
      <c r="R25" s="255"/>
      <c r="S25" s="100"/>
    </row>
    <row r="26" spans="2:19" ht="12.75" outlineLevel="1">
      <c r="B26" s="538"/>
      <c r="C26" s="498" t="s">
        <v>27</v>
      </c>
      <c r="D26" s="212" t="s">
        <v>86</v>
      </c>
      <c r="E26" s="213">
        <v>15</v>
      </c>
      <c r="F26" s="214">
        <v>322</v>
      </c>
      <c r="G26" s="214">
        <v>185</v>
      </c>
      <c r="H26" s="207">
        <v>0.29</v>
      </c>
      <c r="I26" s="44">
        <v>185</v>
      </c>
      <c r="J26" s="287">
        <v>0.29</v>
      </c>
      <c r="K26" s="208"/>
      <c r="L26" s="209"/>
      <c r="M26" s="273">
        <v>182</v>
      </c>
      <c r="N26" s="274">
        <v>0.28</v>
      </c>
      <c r="O26" s="210"/>
      <c r="P26" s="211"/>
      <c r="Q26" s="273">
        <v>182</v>
      </c>
      <c r="R26" s="274">
        <v>0.28</v>
      </c>
      <c r="S26" s="102"/>
    </row>
    <row r="27" spans="2:19" ht="12.75" outlineLevel="1">
      <c r="B27" s="538"/>
      <c r="C27" s="509"/>
      <c r="D27" s="212" t="s">
        <v>87</v>
      </c>
      <c r="E27" s="213">
        <v>15</v>
      </c>
      <c r="F27" s="214">
        <v>322</v>
      </c>
      <c r="G27" s="214">
        <v>185</v>
      </c>
      <c r="H27" s="207">
        <v>0.29</v>
      </c>
      <c r="I27" s="44">
        <v>185</v>
      </c>
      <c r="J27" s="287">
        <v>0.29</v>
      </c>
      <c r="K27" s="208"/>
      <c r="L27" s="209"/>
      <c r="M27" s="273">
        <v>182</v>
      </c>
      <c r="N27" s="274">
        <v>0.28</v>
      </c>
      <c r="O27" s="210"/>
      <c r="P27" s="211"/>
      <c r="Q27" s="273">
        <v>182</v>
      </c>
      <c r="R27" s="274">
        <v>0.28</v>
      </c>
      <c r="S27" s="102"/>
    </row>
    <row r="28" spans="2:19" ht="12.75" outlineLevel="1">
      <c r="B28" s="538"/>
      <c r="C28" s="509"/>
      <c r="D28" s="212" t="s">
        <v>88</v>
      </c>
      <c r="E28" s="213">
        <v>15</v>
      </c>
      <c r="F28" s="214">
        <v>322</v>
      </c>
      <c r="G28" s="214">
        <v>185</v>
      </c>
      <c r="H28" s="207">
        <v>0.29</v>
      </c>
      <c r="I28" s="44">
        <v>185</v>
      </c>
      <c r="J28" s="287">
        <v>0.29</v>
      </c>
      <c r="K28" s="208"/>
      <c r="L28" s="209"/>
      <c r="M28" s="273">
        <v>182</v>
      </c>
      <c r="N28" s="274">
        <v>0.28</v>
      </c>
      <c r="O28" s="210"/>
      <c r="P28" s="211"/>
      <c r="Q28" s="273">
        <v>182</v>
      </c>
      <c r="R28" s="274">
        <v>0.28</v>
      </c>
      <c r="S28" s="102"/>
    </row>
    <row r="29" spans="2:19" ht="12.75" outlineLevel="1">
      <c r="B29" s="538"/>
      <c r="C29" s="509"/>
      <c r="D29" s="212" t="s">
        <v>89</v>
      </c>
      <c r="E29" s="213">
        <v>15</v>
      </c>
      <c r="F29" s="214">
        <v>322</v>
      </c>
      <c r="G29" s="214">
        <v>185</v>
      </c>
      <c r="H29" s="207">
        <v>0.29</v>
      </c>
      <c r="I29" s="44">
        <v>185</v>
      </c>
      <c r="J29" s="287">
        <v>0.29</v>
      </c>
      <c r="K29" s="208"/>
      <c r="L29" s="209"/>
      <c r="M29" s="273">
        <v>182</v>
      </c>
      <c r="N29" s="274">
        <v>0.28</v>
      </c>
      <c r="O29" s="210"/>
      <c r="P29" s="211"/>
      <c r="Q29" s="273">
        <v>182</v>
      </c>
      <c r="R29" s="274">
        <v>0.28</v>
      </c>
      <c r="S29" s="102"/>
    </row>
    <row r="30" spans="2:19" ht="12.75" outlineLevel="1">
      <c r="B30" s="538"/>
      <c r="C30" s="509"/>
      <c r="D30" s="212" t="s">
        <v>90</v>
      </c>
      <c r="E30" s="213">
        <v>15</v>
      </c>
      <c r="F30" s="214">
        <v>322</v>
      </c>
      <c r="G30" s="214">
        <v>180</v>
      </c>
      <c r="H30" s="215">
        <v>0.1</v>
      </c>
      <c r="I30" s="44">
        <v>180</v>
      </c>
      <c r="J30" s="237">
        <v>0.1</v>
      </c>
      <c r="K30" s="208"/>
      <c r="L30" s="209"/>
      <c r="M30" s="273">
        <v>180</v>
      </c>
      <c r="N30" s="274">
        <v>0.09</v>
      </c>
      <c r="O30" s="210"/>
      <c r="P30" s="211"/>
      <c r="Q30" s="273">
        <v>180</v>
      </c>
      <c r="R30" s="274">
        <v>0.09</v>
      </c>
      <c r="S30" s="102"/>
    </row>
    <row r="31" spans="2:19" ht="12.75" outlineLevel="1">
      <c r="B31" s="538"/>
      <c r="C31" s="509"/>
      <c r="D31" s="212" t="s">
        <v>91</v>
      </c>
      <c r="E31" s="213">
        <v>15</v>
      </c>
      <c r="F31" s="214">
        <v>322</v>
      </c>
      <c r="G31" s="214">
        <v>180</v>
      </c>
      <c r="H31" s="215">
        <v>0.05</v>
      </c>
      <c r="I31" s="44">
        <v>180</v>
      </c>
      <c r="J31" s="237">
        <v>0.05</v>
      </c>
      <c r="K31" s="208"/>
      <c r="L31" s="209"/>
      <c r="M31" s="273">
        <v>180</v>
      </c>
      <c r="N31" s="274">
        <v>0.04</v>
      </c>
      <c r="O31" s="210"/>
      <c r="P31" s="211"/>
      <c r="Q31" s="273">
        <v>180</v>
      </c>
      <c r="R31" s="274">
        <v>0.04</v>
      </c>
      <c r="S31" s="102"/>
    </row>
    <row r="32" spans="2:19" ht="12.75" outlineLevel="1">
      <c r="B32" s="538"/>
      <c r="C32" s="509"/>
      <c r="D32" s="212" t="s">
        <v>92</v>
      </c>
      <c r="E32" s="213">
        <v>15</v>
      </c>
      <c r="F32" s="214">
        <v>322</v>
      </c>
      <c r="G32" s="214">
        <v>179</v>
      </c>
      <c r="H32" s="215">
        <v>0.1</v>
      </c>
      <c r="I32" s="44">
        <v>179</v>
      </c>
      <c r="J32" s="237">
        <v>0.1</v>
      </c>
      <c r="K32" s="208"/>
      <c r="L32" s="209"/>
      <c r="M32" s="273">
        <v>179</v>
      </c>
      <c r="N32" s="274">
        <v>0.09</v>
      </c>
      <c r="O32" s="210"/>
      <c r="P32" s="211"/>
      <c r="Q32" s="273">
        <v>179</v>
      </c>
      <c r="R32" s="274">
        <v>0.09</v>
      </c>
      <c r="S32" s="102"/>
    </row>
    <row r="33" spans="2:19" ht="12.75" outlineLevel="1">
      <c r="B33" s="538"/>
      <c r="C33" s="509"/>
      <c r="D33" s="212" t="s">
        <v>93</v>
      </c>
      <c r="E33" s="213">
        <v>15</v>
      </c>
      <c r="F33" s="214">
        <v>322</v>
      </c>
      <c r="G33" s="214">
        <v>185</v>
      </c>
      <c r="H33" s="215">
        <v>0.1</v>
      </c>
      <c r="I33" s="44">
        <v>185</v>
      </c>
      <c r="J33" s="237">
        <v>0.1</v>
      </c>
      <c r="K33" s="208"/>
      <c r="L33" s="209"/>
      <c r="M33" s="273">
        <v>182</v>
      </c>
      <c r="N33" s="274">
        <v>0.09</v>
      </c>
      <c r="O33" s="210"/>
      <c r="P33" s="211"/>
      <c r="Q33" s="273">
        <v>182</v>
      </c>
      <c r="R33" s="274">
        <v>0.09</v>
      </c>
      <c r="S33" s="102"/>
    </row>
    <row r="34" spans="2:19" ht="12.75" outlineLevel="1">
      <c r="B34" s="538"/>
      <c r="C34" s="509"/>
      <c r="D34" s="212" t="s">
        <v>94</v>
      </c>
      <c r="E34" s="213">
        <v>15</v>
      </c>
      <c r="F34" s="214">
        <v>322</v>
      </c>
      <c r="G34" s="214">
        <v>180</v>
      </c>
      <c r="H34" s="215">
        <v>0.1</v>
      </c>
      <c r="I34" s="44">
        <v>180</v>
      </c>
      <c r="J34" s="237">
        <v>0.1</v>
      </c>
      <c r="K34" s="208"/>
      <c r="L34" s="209"/>
      <c r="M34" s="273">
        <v>180</v>
      </c>
      <c r="N34" s="274">
        <v>0.09</v>
      </c>
      <c r="O34" s="210"/>
      <c r="P34" s="211"/>
      <c r="Q34" s="273">
        <v>180</v>
      </c>
      <c r="R34" s="274">
        <v>0.09</v>
      </c>
      <c r="S34" s="102"/>
    </row>
    <row r="35" spans="2:19" ht="12.75" outlineLevel="1">
      <c r="B35" s="538"/>
      <c r="C35" s="509"/>
      <c r="D35" s="212" t="s">
        <v>95</v>
      </c>
      <c r="E35" s="213">
        <v>15</v>
      </c>
      <c r="F35" s="214">
        <v>322</v>
      </c>
      <c r="G35" s="214">
        <v>185</v>
      </c>
      <c r="H35" s="215">
        <v>0.29</v>
      </c>
      <c r="I35" s="44">
        <v>185</v>
      </c>
      <c r="J35" s="237">
        <v>0.29</v>
      </c>
      <c r="K35" s="208"/>
      <c r="L35" s="209"/>
      <c r="M35" s="273">
        <v>182</v>
      </c>
      <c r="N35" s="274">
        <v>0.28</v>
      </c>
      <c r="O35" s="210"/>
      <c r="P35" s="211"/>
      <c r="Q35" s="273">
        <v>182</v>
      </c>
      <c r="R35" s="274">
        <v>0.28</v>
      </c>
      <c r="S35" s="102"/>
    </row>
    <row r="36" spans="2:19" ht="12.75" outlineLevel="1">
      <c r="B36" s="538"/>
      <c r="C36" s="509"/>
      <c r="D36" s="212" t="s">
        <v>96</v>
      </c>
      <c r="E36" s="213">
        <v>15</v>
      </c>
      <c r="F36" s="214">
        <v>322</v>
      </c>
      <c r="G36" s="214">
        <v>185</v>
      </c>
      <c r="H36" s="215">
        <v>0.29</v>
      </c>
      <c r="I36" s="44">
        <v>185</v>
      </c>
      <c r="J36" s="237">
        <v>0.29</v>
      </c>
      <c r="K36" s="208"/>
      <c r="L36" s="209"/>
      <c r="M36" s="273">
        <v>182</v>
      </c>
      <c r="N36" s="274">
        <v>0.28</v>
      </c>
      <c r="O36" s="210"/>
      <c r="P36" s="211"/>
      <c r="Q36" s="273">
        <v>182</v>
      </c>
      <c r="R36" s="274">
        <v>0.28</v>
      </c>
      <c r="S36" s="102"/>
    </row>
    <row r="37" spans="2:19" ht="12.75" outlineLevel="1">
      <c r="B37" s="538"/>
      <c r="C37" s="509"/>
      <c r="D37" s="216" t="s">
        <v>98</v>
      </c>
      <c r="E37" s="217">
        <v>15</v>
      </c>
      <c r="F37" s="218">
        <v>322</v>
      </c>
      <c r="G37" s="218">
        <v>185</v>
      </c>
      <c r="H37" s="219">
        <v>0.2</v>
      </c>
      <c r="I37" s="288"/>
      <c r="J37" s="289"/>
      <c r="K37" s="220"/>
      <c r="L37" s="204"/>
      <c r="M37" s="221"/>
      <c r="N37" s="222"/>
      <c r="O37" s="205"/>
      <c r="P37" s="206"/>
      <c r="Q37" s="253"/>
      <c r="R37" s="256"/>
      <c r="S37" s="102"/>
    </row>
    <row r="38" spans="2:19" ht="12.75" outlineLevel="1">
      <c r="B38" s="538"/>
      <c r="C38" s="509"/>
      <c r="D38" s="216" t="s">
        <v>99</v>
      </c>
      <c r="E38" s="217">
        <v>15</v>
      </c>
      <c r="F38" s="218">
        <v>322</v>
      </c>
      <c r="G38" s="218">
        <v>185</v>
      </c>
      <c r="H38" s="219">
        <v>0.2</v>
      </c>
      <c r="I38" s="288"/>
      <c r="J38" s="289"/>
      <c r="K38" s="220"/>
      <c r="L38" s="204"/>
      <c r="M38" s="221"/>
      <c r="N38" s="222"/>
      <c r="O38" s="205"/>
      <c r="P38" s="206"/>
      <c r="Q38" s="253"/>
      <c r="R38" s="256"/>
      <c r="S38" s="102"/>
    </row>
    <row r="39" spans="2:19" ht="12.75" outlineLevel="1">
      <c r="B39" s="538"/>
      <c r="C39" s="509"/>
      <c r="D39" s="216" t="s">
        <v>100</v>
      </c>
      <c r="E39" s="217">
        <v>15</v>
      </c>
      <c r="F39" s="218">
        <v>322</v>
      </c>
      <c r="G39" s="218">
        <v>185</v>
      </c>
      <c r="H39" s="219">
        <v>0.2</v>
      </c>
      <c r="I39" s="288"/>
      <c r="J39" s="289"/>
      <c r="K39" s="220"/>
      <c r="L39" s="204"/>
      <c r="M39" s="221"/>
      <c r="N39" s="222"/>
      <c r="O39" s="205"/>
      <c r="P39" s="206"/>
      <c r="Q39" s="253"/>
      <c r="R39" s="256"/>
      <c r="S39" s="102"/>
    </row>
    <row r="40" spans="2:19" ht="12.75" outlineLevel="1">
      <c r="B40" s="538"/>
      <c r="C40" s="509"/>
      <c r="D40" s="216" t="s">
        <v>101</v>
      </c>
      <c r="E40" s="217">
        <v>15</v>
      </c>
      <c r="F40" s="218">
        <v>322</v>
      </c>
      <c r="G40" s="218">
        <v>185</v>
      </c>
      <c r="H40" s="219">
        <v>0.2</v>
      </c>
      <c r="I40" s="288"/>
      <c r="J40" s="289"/>
      <c r="K40" s="220"/>
      <c r="L40" s="204"/>
      <c r="M40" s="221"/>
      <c r="N40" s="222"/>
      <c r="O40" s="205"/>
      <c r="P40" s="206"/>
      <c r="Q40" s="253"/>
      <c r="R40" s="256"/>
      <c r="S40" s="102"/>
    </row>
    <row r="41" spans="2:19" ht="12.75" outlineLevel="1">
      <c r="B41" s="538"/>
      <c r="C41" s="509"/>
      <c r="D41" s="212" t="s">
        <v>97</v>
      </c>
      <c r="E41" s="213">
        <v>15</v>
      </c>
      <c r="F41" s="214">
        <v>322</v>
      </c>
      <c r="G41" s="214">
        <v>185</v>
      </c>
      <c r="H41" s="215">
        <v>0.29</v>
      </c>
      <c r="I41" s="214">
        <v>185</v>
      </c>
      <c r="J41" s="215">
        <v>0.29</v>
      </c>
      <c r="K41" s="208"/>
      <c r="L41" s="209"/>
      <c r="M41" s="273">
        <v>182</v>
      </c>
      <c r="N41" s="274">
        <v>0.28</v>
      </c>
      <c r="O41" s="210"/>
      <c r="P41" s="211"/>
      <c r="Q41" s="273">
        <v>182</v>
      </c>
      <c r="R41" s="274">
        <v>0.28</v>
      </c>
      <c r="S41" s="102"/>
    </row>
    <row r="42" spans="2:19" ht="12.75" outlineLevel="1">
      <c r="B42" s="538"/>
      <c r="C42" s="509"/>
      <c r="D42" s="212" t="s">
        <v>102</v>
      </c>
      <c r="E42" s="213">
        <v>15</v>
      </c>
      <c r="F42" s="214">
        <v>322</v>
      </c>
      <c r="G42" s="214">
        <v>185</v>
      </c>
      <c r="H42" s="215">
        <v>0.29</v>
      </c>
      <c r="I42" s="214">
        <v>185</v>
      </c>
      <c r="J42" s="215">
        <v>0.29</v>
      </c>
      <c r="K42" s="208"/>
      <c r="L42" s="209"/>
      <c r="M42" s="273">
        <v>182</v>
      </c>
      <c r="N42" s="274">
        <v>0.28</v>
      </c>
      <c r="O42" s="210"/>
      <c r="P42" s="211"/>
      <c r="Q42" s="273">
        <v>182</v>
      </c>
      <c r="R42" s="274">
        <v>0.28</v>
      </c>
      <c r="S42" s="102"/>
    </row>
    <row r="43" spans="2:19" ht="12.75" outlineLevel="1">
      <c r="B43" s="538"/>
      <c r="C43" s="509"/>
      <c r="D43" s="212" t="s">
        <v>103</v>
      </c>
      <c r="E43" s="213">
        <v>15</v>
      </c>
      <c r="F43" s="214">
        <v>322</v>
      </c>
      <c r="G43" s="214">
        <v>185</v>
      </c>
      <c r="H43" s="215">
        <v>0.29</v>
      </c>
      <c r="I43" s="214">
        <v>185</v>
      </c>
      <c r="J43" s="215">
        <v>0.29</v>
      </c>
      <c r="K43" s="208"/>
      <c r="L43" s="209"/>
      <c r="M43" s="273">
        <v>182</v>
      </c>
      <c r="N43" s="274">
        <v>0.28</v>
      </c>
      <c r="O43" s="210"/>
      <c r="P43" s="211"/>
      <c r="Q43" s="273">
        <v>182</v>
      </c>
      <c r="R43" s="274">
        <v>0.28</v>
      </c>
      <c r="S43" s="102"/>
    </row>
    <row r="44" spans="2:19" ht="12.75" outlineLevel="1">
      <c r="B44" s="538"/>
      <c r="C44" s="509"/>
      <c r="D44" s="212" t="s">
        <v>104</v>
      </c>
      <c r="E44" s="213">
        <v>15</v>
      </c>
      <c r="F44" s="214">
        <v>322</v>
      </c>
      <c r="G44" s="214">
        <v>185</v>
      </c>
      <c r="H44" s="215">
        <v>0.29</v>
      </c>
      <c r="I44" s="214">
        <v>185</v>
      </c>
      <c r="J44" s="215">
        <v>0.29</v>
      </c>
      <c r="K44" s="208"/>
      <c r="L44" s="209"/>
      <c r="M44" s="273">
        <v>182</v>
      </c>
      <c r="N44" s="274">
        <v>0.28</v>
      </c>
      <c r="O44" s="210"/>
      <c r="P44" s="211"/>
      <c r="Q44" s="273">
        <v>182</v>
      </c>
      <c r="R44" s="274">
        <v>0.28</v>
      </c>
      <c r="S44" s="102"/>
    </row>
    <row r="45" spans="2:19" ht="12.75" outlineLevel="1">
      <c r="B45" s="538"/>
      <c r="C45" s="509"/>
      <c r="D45" s="212" t="s">
        <v>105</v>
      </c>
      <c r="E45" s="213">
        <v>15</v>
      </c>
      <c r="F45" s="214">
        <v>322</v>
      </c>
      <c r="G45" s="214">
        <v>180</v>
      </c>
      <c r="H45" s="215">
        <v>0.1</v>
      </c>
      <c r="I45" s="214">
        <v>180</v>
      </c>
      <c r="J45" s="215">
        <v>0.1</v>
      </c>
      <c r="K45" s="208"/>
      <c r="L45" s="209"/>
      <c r="M45" s="273">
        <v>180</v>
      </c>
      <c r="N45" s="274">
        <v>0.09</v>
      </c>
      <c r="O45" s="210"/>
      <c r="P45" s="211"/>
      <c r="Q45" s="273">
        <v>180</v>
      </c>
      <c r="R45" s="274">
        <v>0.09</v>
      </c>
      <c r="S45" s="102"/>
    </row>
    <row r="46" spans="2:19" ht="12.75" outlineLevel="1">
      <c r="B46" s="538"/>
      <c r="C46" s="509"/>
      <c r="D46" s="212" t="s">
        <v>106</v>
      </c>
      <c r="E46" s="213">
        <v>15</v>
      </c>
      <c r="F46" s="214">
        <v>322</v>
      </c>
      <c r="G46" s="214">
        <v>185</v>
      </c>
      <c r="H46" s="215">
        <v>0.29</v>
      </c>
      <c r="I46" s="214">
        <v>185</v>
      </c>
      <c r="J46" s="215">
        <v>0.29</v>
      </c>
      <c r="K46" s="208"/>
      <c r="L46" s="209"/>
      <c r="M46" s="273">
        <v>182</v>
      </c>
      <c r="N46" s="274">
        <v>0.28</v>
      </c>
      <c r="O46" s="210"/>
      <c r="P46" s="211"/>
      <c r="Q46" s="273">
        <v>182</v>
      </c>
      <c r="R46" s="274">
        <v>0.28</v>
      </c>
      <c r="S46" s="102"/>
    </row>
    <row r="47" spans="2:19" ht="12.75" outlineLevel="1">
      <c r="B47" s="538"/>
      <c r="C47" s="509"/>
      <c r="D47" s="212" t="s">
        <v>107</v>
      </c>
      <c r="E47" s="213">
        <v>15</v>
      </c>
      <c r="F47" s="214">
        <v>322</v>
      </c>
      <c r="G47" s="214">
        <v>185</v>
      </c>
      <c r="H47" s="215">
        <v>0.29</v>
      </c>
      <c r="I47" s="214">
        <v>185</v>
      </c>
      <c r="J47" s="215">
        <v>0.29</v>
      </c>
      <c r="K47" s="208"/>
      <c r="L47" s="209"/>
      <c r="M47" s="273">
        <v>182</v>
      </c>
      <c r="N47" s="274">
        <v>0.28</v>
      </c>
      <c r="O47" s="210"/>
      <c r="P47" s="211"/>
      <c r="Q47" s="273">
        <v>182</v>
      </c>
      <c r="R47" s="274">
        <v>0.28</v>
      </c>
      <c r="S47" s="102"/>
    </row>
    <row r="48" spans="2:19" ht="12.75" outlineLevel="1">
      <c r="B48" s="538"/>
      <c r="C48" s="509"/>
      <c r="D48" s="212" t="s">
        <v>108</v>
      </c>
      <c r="E48" s="213">
        <v>15</v>
      </c>
      <c r="F48" s="214">
        <v>322</v>
      </c>
      <c r="G48" s="214">
        <v>180</v>
      </c>
      <c r="H48" s="215">
        <v>0.08</v>
      </c>
      <c r="I48" s="214">
        <v>180</v>
      </c>
      <c r="J48" s="215">
        <v>0.08</v>
      </c>
      <c r="K48" s="208"/>
      <c r="L48" s="209"/>
      <c r="M48" s="273">
        <v>180</v>
      </c>
      <c r="N48" s="274">
        <v>0.08</v>
      </c>
      <c r="O48" s="210"/>
      <c r="P48" s="211"/>
      <c r="Q48" s="273">
        <v>180</v>
      </c>
      <c r="R48" s="274">
        <v>0.08</v>
      </c>
      <c r="S48" s="102"/>
    </row>
    <row r="49" spans="2:19" ht="12.75" outlineLevel="1">
      <c r="B49" s="538"/>
      <c r="C49" s="509"/>
      <c r="D49" s="212" t="s">
        <v>109</v>
      </c>
      <c r="E49" s="213">
        <v>15</v>
      </c>
      <c r="F49" s="214">
        <v>322</v>
      </c>
      <c r="G49" s="214">
        <v>182</v>
      </c>
      <c r="H49" s="215">
        <v>0.1</v>
      </c>
      <c r="I49" s="214">
        <v>182</v>
      </c>
      <c r="J49" s="215">
        <v>0.1</v>
      </c>
      <c r="K49" s="208"/>
      <c r="L49" s="209"/>
      <c r="M49" s="273">
        <v>180</v>
      </c>
      <c r="N49" s="274">
        <v>0.09</v>
      </c>
      <c r="O49" s="210"/>
      <c r="P49" s="211"/>
      <c r="Q49" s="273">
        <v>180</v>
      </c>
      <c r="R49" s="274">
        <v>0.09</v>
      </c>
      <c r="S49" s="102"/>
    </row>
    <row r="50" spans="2:20" ht="12.75" outlineLevel="1">
      <c r="B50" s="538"/>
      <c r="C50" s="509"/>
      <c r="D50" s="212" t="s">
        <v>110</v>
      </c>
      <c r="E50" s="213">
        <v>15</v>
      </c>
      <c r="F50" s="214">
        <v>322</v>
      </c>
      <c r="G50" s="214">
        <v>185</v>
      </c>
      <c r="H50" s="215">
        <v>0.29</v>
      </c>
      <c r="I50" s="214">
        <v>185</v>
      </c>
      <c r="J50" s="215">
        <v>0.29</v>
      </c>
      <c r="K50" s="208"/>
      <c r="L50" s="209"/>
      <c r="M50" s="273">
        <v>181</v>
      </c>
      <c r="N50" s="274">
        <v>0.28</v>
      </c>
      <c r="O50" s="210"/>
      <c r="P50" s="211"/>
      <c r="Q50" s="273">
        <v>181</v>
      </c>
      <c r="R50" s="274">
        <v>0.28</v>
      </c>
      <c r="S50" s="102"/>
      <c r="T50" t="s">
        <v>182</v>
      </c>
    </row>
    <row r="51" spans="2:19" ht="12.75" outlineLevel="1">
      <c r="B51" s="538"/>
      <c r="C51" s="509"/>
      <c r="D51" s="212" t="s">
        <v>111</v>
      </c>
      <c r="E51" s="213">
        <v>15</v>
      </c>
      <c r="F51" s="214">
        <v>322</v>
      </c>
      <c r="G51" s="214">
        <v>185</v>
      </c>
      <c r="H51" s="215">
        <v>0.29</v>
      </c>
      <c r="I51" s="214">
        <v>185</v>
      </c>
      <c r="J51" s="215">
        <v>0.29</v>
      </c>
      <c r="K51" s="208"/>
      <c r="L51" s="209"/>
      <c r="M51" s="273">
        <v>182</v>
      </c>
      <c r="N51" s="274">
        <v>0.28</v>
      </c>
      <c r="O51" s="210"/>
      <c r="P51" s="211"/>
      <c r="Q51" s="273">
        <v>182</v>
      </c>
      <c r="R51" s="274">
        <v>0.28</v>
      </c>
      <c r="S51" s="102"/>
    </row>
    <row r="52" spans="2:20" ht="12.75" outlineLevel="1">
      <c r="B52" s="538"/>
      <c r="C52" s="509"/>
      <c r="D52" s="212" t="s">
        <v>112</v>
      </c>
      <c r="E52" s="213">
        <v>15</v>
      </c>
      <c r="F52" s="214">
        <v>322</v>
      </c>
      <c r="G52" s="214">
        <v>182</v>
      </c>
      <c r="H52" s="215">
        <v>0.14</v>
      </c>
      <c r="I52" s="214">
        <v>182</v>
      </c>
      <c r="J52" s="215">
        <v>0.14</v>
      </c>
      <c r="K52" s="208"/>
      <c r="L52" s="209"/>
      <c r="M52" s="273">
        <v>181</v>
      </c>
      <c r="N52" s="274">
        <v>0.13</v>
      </c>
      <c r="O52" s="210"/>
      <c r="P52" s="211"/>
      <c r="Q52" s="273">
        <v>181</v>
      </c>
      <c r="R52" s="274">
        <v>0.13</v>
      </c>
      <c r="S52" s="102"/>
      <c r="T52" t="s">
        <v>183</v>
      </c>
    </row>
    <row r="53" spans="2:19" ht="12.75" outlineLevel="1">
      <c r="B53" s="538"/>
      <c r="C53" s="509"/>
      <c r="D53" s="223" t="s">
        <v>113</v>
      </c>
      <c r="E53" s="213">
        <v>15</v>
      </c>
      <c r="F53" s="214">
        <v>322</v>
      </c>
      <c r="G53" s="214">
        <v>180</v>
      </c>
      <c r="H53" s="215">
        <v>0.1</v>
      </c>
      <c r="I53" s="214">
        <v>180</v>
      </c>
      <c r="J53" s="215">
        <v>0.1</v>
      </c>
      <c r="K53" s="208"/>
      <c r="L53" s="209"/>
      <c r="M53" s="273">
        <v>180</v>
      </c>
      <c r="N53" s="306">
        <f>94.5/1024</f>
        <v>0.09228515625</v>
      </c>
      <c r="O53" s="210"/>
      <c r="P53" s="211"/>
      <c r="Q53" s="273">
        <v>180</v>
      </c>
      <c r="R53" s="306">
        <f>94.5/1024</f>
        <v>0.09228515625</v>
      </c>
      <c r="S53" s="102"/>
    </row>
    <row r="54" spans="2:19" ht="12.75" outlineLevel="1">
      <c r="B54" s="538"/>
      <c r="C54" s="509"/>
      <c r="D54" s="216" t="s">
        <v>114</v>
      </c>
      <c r="E54" s="217">
        <v>15</v>
      </c>
      <c r="F54" s="218">
        <v>322</v>
      </c>
      <c r="G54" s="218">
        <v>185</v>
      </c>
      <c r="H54" s="219">
        <v>0.2</v>
      </c>
      <c r="I54" s="288"/>
      <c r="J54" s="289"/>
      <c r="K54" s="220"/>
      <c r="L54" s="204"/>
      <c r="M54" s="221"/>
      <c r="N54" s="222"/>
      <c r="O54" s="205"/>
      <c r="P54" s="206"/>
      <c r="Q54" s="253"/>
      <c r="R54" s="256"/>
      <c r="S54" s="102"/>
    </row>
    <row r="55" spans="2:19" ht="12.75" outlineLevel="1">
      <c r="B55" s="538"/>
      <c r="C55" s="509"/>
      <c r="D55" s="216" t="s">
        <v>115</v>
      </c>
      <c r="E55" s="217">
        <v>15</v>
      </c>
      <c r="F55" s="218">
        <v>322</v>
      </c>
      <c r="G55" s="218">
        <v>185</v>
      </c>
      <c r="H55" s="219">
        <v>0.2</v>
      </c>
      <c r="I55" s="288"/>
      <c r="J55" s="289"/>
      <c r="K55" s="220"/>
      <c r="L55" s="204"/>
      <c r="M55" s="221"/>
      <c r="N55" s="222"/>
      <c r="O55" s="205"/>
      <c r="P55" s="206"/>
      <c r="Q55" s="253"/>
      <c r="R55" s="256"/>
      <c r="S55" s="102"/>
    </row>
    <row r="56" spans="2:19" ht="12.75" outlineLevel="1">
      <c r="B56" s="538"/>
      <c r="C56" s="509"/>
      <c r="D56" s="216" t="s">
        <v>116</v>
      </c>
      <c r="E56" s="217">
        <v>15</v>
      </c>
      <c r="F56" s="218">
        <v>322</v>
      </c>
      <c r="G56" s="218">
        <v>185</v>
      </c>
      <c r="H56" s="219">
        <v>0.2</v>
      </c>
      <c r="I56" s="288"/>
      <c r="J56" s="289"/>
      <c r="K56" s="220"/>
      <c r="L56" s="204"/>
      <c r="M56" s="221"/>
      <c r="N56" s="222"/>
      <c r="O56" s="205"/>
      <c r="P56" s="206"/>
      <c r="Q56" s="253"/>
      <c r="R56" s="256"/>
      <c r="S56" s="102"/>
    </row>
    <row r="57" spans="2:19" ht="12.75" outlineLevel="1">
      <c r="B57" s="538"/>
      <c r="C57" s="509"/>
      <c r="D57" s="212" t="s">
        <v>117</v>
      </c>
      <c r="E57" s="213">
        <v>15</v>
      </c>
      <c r="F57" s="214">
        <v>322</v>
      </c>
      <c r="G57" s="214">
        <v>185</v>
      </c>
      <c r="H57" s="215">
        <v>0.29</v>
      </c>
      <c r="I57" s="214">
        <v>185</v>
      </c>
      <c r="J57" s="215">
        <v>0.29</v>
      </c>
      <c r="K57" s="208"/>
      <c r="L57" s="209"/>
      <c r="M57" s="273">
        <v>182</v>
      </c>
      <c r="N57" s="274">
        <v>0.28</v>
      </c>
      <c r="O57" s="210"/>
      <c r="P57" s="211"/>
      <c r="Q57" s="273">
        <v>182</v>
      </c>
      <c r="R57" s="274">
        <v>0.28</v>
      </c>
      <c r="S57" s="102"/>
    </row>
    <row r="58" spans="2:19" ht="12.75" outlineLevel="1">
      <c r="B58" s="538"/>
      <c r="C58" s="509"/>
      <c r="D58" s="212" t="s">
        <v>118</v>
      </c>
      <c r="E58" s="213">
        <v>15</v>
      </c>
      <c r="F58" s="214">
        <v>322</v>
      </c>
      <c r="G58" s="214">
        <v>185</v>
      </c>
      <c r="H58" s="215">
        <v>0.29</v>
      </c>
      <c r="I58" s="214">
        <v>185</v>
      </c>
      <c r="J58" s="215">
        <v>0.29</v>
      </c>
      <c r="K58" s="208"/>
      <c r="L58" s="209"/>
      <c r="M58" s="273">
        <v>182</v>
      </c>
      <c r="N58" s="274">
        <v>0.28</v>
      </c>
      <c r="O58" s="210"/>
      <c r="P58" s="211"/>
      <c r="Q58" s="273">
        <v>182</v>
      </c>
      <c r="R58" s="274">
        <v>0.28</v>
      </c>
      <c r="S58" s="102"/>
    </row>
    <row r="59" spans="2:19" ht="12.75" outlineLevel="1">
      <c r="B59" s="538"/>
      <c r="C59" s="509"/>
      <c r="D59" s="212" t="s">
        <v>119</v>
      </c>
      <c r="E59" s="213">
        <v>15</v>
      </c>
      <c r="F59" s="214">
        <v>322</v>
      </c>
      <c r="G59" s="214">
        <v>185</v>
      </c>
      <c r="H59" s="215">
        <v>0.29</v>
      </c>
      <c r="I59" s="214">
        <v>185</v>
      </c>
      <c r="J59" s="215">
        <v>0.29</v>
      </c>
      <c r="K59" s="208"/>
      <c r="L59" s="209"/>
      <c r="M59" s="273">
        <v>182</v>
      </c>
      <c r="N59" s="274">
        <v>0.28</v>
      </c>
      <c r="O59" s="210"/>
      <c r="P59" s="211"/>
      <c r="Q59" s="273">
        <v>182</v>
      </c>
      <c r="R59" s="274">
        <v>0.28</v>
      </c>
      <c r="S59" s="102"/>
    </row>
    <row r="60" spans="2:19" ht="12.75" outlineLevel="1">
      <c r="B60" s="538"/>
      <c r="C60" s="509"/>
      <c r="D60" s="212" t="s">
        <v>120</v>
      </c>
      <c r="E60" s="213">
        <v>15</v>
      </c>
      <c r="F60" s="214">
        <v>322</v>
      </c>
      <c r="G60" s="214">
        <v>180</v>
      </c>
      <c r="H60" s="215">
        <v>0.1</v>
      </c>
      <c r="I60" s="214">
        <v>180</v>
      </c>
      <c r="J60" s="215">
        <v>0.1</v>
      </c>
      <c r="K60" s="208"/>
      <c r="L60" s="209"/>
      <c r="M60" s="273">
        <v>180</v>
      </c>
      <c r="N60" s="274">
        <v>0.09</v>
      </c>
      <c r="O60" s="210"/>
      <c r="P60" s="211"/>
      <c r="Q60" s="273">
        <v>180</v>
      </c>
      <c r="R60" s="274">
        <v>0.09</v>
      </c>
      <c r="S60" s="102"/>
    </row>
    <row r="61" spans="2:19" ht="12.75" outlineLevel="1">
      <c r="B61" s="538"/>
      <c r="C61" s="509"/>
      <c r="D61" s="212" t="s">
        <v>121</v>
      </c>
      <c r="E61" s="213">
        <v>15</v>
      </c>
      <c r="F61" s="214">
        <v>322</v>
      </c>
      <c r="G61" s="214">
        <v>181</v>
      </c>
      <c r="H61" s="215">
        <v>0.1</v>
      </c>
      <c r="I61" s="214">
        <v>181</v>
      </c>
      <c r="J61" s="215">
        <v>0.1</v>
      </c>
      <c r="K61" s="208"/>
      <c r="L61" s="209"/>
      <c r="M61" s="273">
        <v>181</v>
      </c>
      <c r="N61" s="274">
        <v>0.09</v>
      </c>
      <c r="O61" s="210"/>
      <c r="P61" s="211"/>
      <c r="Q61" s="273">
        <v>181</v>
      </c>
      <c r="R61" s="274">
        <v>0.09</v>
      </c>
      <c r="S61" s="102"/>
    </row>
    <row r="62" spans="2:19" ht="12.75" outlineLevel="1">
      <c r="B62" s="538"/>
      <c r="C62" s="509"/>
      <c r="D62" s="212" t="s">
        <v>122</v>
      </c>
      <c r="E62" s="213">
        <v>15</v>
      </c>
      <c r="F62" s="214">
        <v>322</v>
      </c>
      <c r="G62" s="214">
        <v>179</v>
      </c>
      <c r="H62" s="215">
        <v>0.1</v>
      </c>
      <c r="I62" s="214">
        <v>179</v>
      </c>
      <c r="J62" s="215">
        <v>0.1</v>
      </c>
      <c r="K62" s="208"/>
      <c r="L62" s="209"/>
      <c r="M62" s="273">
        <v>179</v>
      </c>
      <c r="N62" s="274">
        <v>0.09</v>
      </c>
      <c r="O62" s="210"/>
      <c r="P62" s="211"/>
      <c r="Q62" s="273">
        <v>179</v>
      </c>
      <c r="R62" s="274">
        <v>0.09</v>
      </c>
      <c r="S62" s="102"/>
    </row>
    <row r="63" spans="2:19" ht="12.75" outlineLevel="1">
      <c r="B63" s="538"/>
      <c r="C63" s="509"/>
      <c r="D63" s="212" t="s">
        <v>123</v>
      </c>
      <c r="E63" s="213">
        <v>15</v>
      </c>
      <c r="F63" s="214">
        <v>322</v>
      </c>
      <c r="G63" s="214">
        <v>180</v>
      </c>
      <c r="H63" s="215">
        <v>0.1</v>
      </c>
      <c r="I63" s="214">
        <v>180</v>
      </c>
      <c r="J63" s="215">
        <v>0.1</v>
      </c>
      <c r="K63" s="208"/>
      <c r="L63" s="209"/>
      <c r="M63" s="273">
        <v>180</v>
      </c>
      <c r="N63" s="306">
        <f>94.5/1024</f>
        <v>0.09228515625</v>
      </c>
      <c r="O63" s="210"/>
      <c r="P63" s="211"/>
      <c r="Q63" s="273">
        <v>180</v>
      </c>
      <c r="R63" s="306">
        <f>94.5/1024</f>
        <v>0.09228515625</v>
      </c>
      <c r="S63" s="102"/>
    </row>
    <row r="64" spans="2:20" ht="12.75" outlineLevel="1">
      <c r="B64" s="538"/>
      <c r="C64" s="509"/>
      <c r="D64" s="212" t="s">
        <v>124</v>
      </c>
      <c r="E64" s="213">
        <v>15</v>
      </c>
      <c r="F64" s="214">
        <v>322</v>
      </c>
      <c r="G64" s="214">
        <v>179</v>
      </c>
      <c r="H64" s="215">
        <v>0.1</v>
      </c>
      <c r="I64" s="214">
        <v>179</v>
      </c>
      <c r="J64" s="215">
        <v>0.1</v>
      </c>
      <c r="K64" s="208"/>
      <c r="L64" s="209"/>
      <c r="M64" s="273">
        <v>177</v>
      </c>
      <c r="N64" s="274">
        <v>0.09</v>
      </c>
      <c r="O64" s="210"/>
      <c r="P64" s="211"/>
      <c r="Q64" s="273">
        <v>177</v>
      </c>
      <c r="R64" s="274">
        <v>0.09</v>
      </c>
      <c r="S64" s="102"/>
      <c r="T64" t="s">
        <v>184</v>
      </c>
    </row>
    <row r="65" spans="2:19" ht="12.75" outlineLevel="1">
      <c r="B65" s="538"/>
      <c r="C65" s="509"/>
      <c r="D65" s="212" t="s">
        <v>125</v>
      </c>
      <c r="E65" s="213">
        <v>15</v>
      </c>
      <c r="F65" s="214">
        <v>322</v>
      </c>
      <c r="G65" s="214">
        <v>185</v>
      </c>
      <c r="H65" s="215">
        <v>0.1</v>
      </c>
      <c r="I65" s="214">
        <v>185</v>
      </c>
      <c r="J65" s="215">
        <v>0.1</v>
      </c>
      <c r="K65" s="208"/>
      <c r="L65" s="209"/>
      <c r="M65" s="273">
        <v>182</v>
      </c>
      <c r="N65" s="274">
        <v>0.09</v>
      </c>
      <c r="O65" s="210"/>
      <c r="P65" s="211"/>
      <c r="Q65" s="273">
        <v>182</v>
      </c>
      <c r="R65" s="274">
        <v>0.09</v>
      </c>
      <c r="S65" s="102"/>
    </row>
    <row r="66" spans="2:19" ht="12.75" outlineLevel="1">
      <c r="B66" s="538"/>
      <c r="C66" s="509"/>
      <c r="D66" s="212" t="s">
        <v>126</v>
      </c>
      <c r="E66" s="213">
        <v>15</v>
      </c>
      <c r="F66" s="214">
        <v>322</v>
      </c>
      <c r="G66" s="214">
        <v>180</v>
      </c>
      <c r="H66" s="215">
        <v>0.1</v>
      </c>
      <c r="I66" s="214">
        <v>180</v>
      </c>
      <c r="J66" s="215">
        <v>0.1</v>
      </c>
      <c r="K66" s="208"/>
      <c r="L66" s="209"/>
      <c r="M66" s="273">
        <v>180</v>
      </c>
      <c r="N66" s="274">
        <v>0.09</v>
      </c>
      <c r="O66" s="210"/>
      <c r="P66" s="211"/>
      <c r="Q66" s="273">
        <v>180</v>
      </c>
      <c r="R66" s="274">
        <v>0.09</v>
      </c>
      <c r="S66" s="102"/>
    </row>
    <row r="67" spans="2:19" ht="12.75" outlineLevel="1">
      <c r="B67" s="538"/>
      <c r="C67" s="509"/>
      <c r="D67" s="212" t="s">
        <v>127</v>
      </c>
      <c r="E67" s="213">
        <v>15</v>
      </c>
      <c r="F67" s="214">
        <v>322</v>
      </c>
      <c r="G67" s="214">
        <v>180</v>
      </c>
      <c r="H67" s="215">
        <v>0.1</v>
      </c>
      <c r="I67" s="214">
        <v>180</v>
      </c>
      <c r="J67" s="215">
        <v>0.1</v>
      </c>
      <c r="K67" s="208"/>
      <c r="L67" s="209"/>
      <c r="M67" s="273">
        <v>180</v>
      </c>
      <c r="N67" s="274">
        <v>0.09</v>
      </c>
      <c r="O67" s="210"/>
      <c r="P67" s="211"/>
      <c r="Q67" s="273">
        <v>180</v>
      </c>
      <c r="R67" s="274">
        <v>0.09</v>
      </c>
      <c r="S67" s="102"/>
    </row>
    <row r="68" spans="2:19" ht="12.75" outlineLevel="1">
      <c r="B68" s="538"/>
      <c r="C68" s="509"/>
      <c r="D68" s="212" t="s">
        <v>128</v>
      </c>
      <c r="E68" s="213">
        <v>15</v>
      </c>
      <c r="F68" s="214">
        <v>322</v>
      </c>
      <c r="G68" s="214">
        <v>180</v>
      </c>
      <c r="H68" s="215">
        <v>0.1</v>
      </c>
      <c r="I68" s="214">
        <v>180</v>
      </c>
      <c r="J68" s="215">
        <v>0.1</v>
      </c>
      <c r="K68" s="208"/>
      <c r="L68" s="209"/>
      <c r="M68" s="273">
        <v>180</v>
      </c>
      <c r="N68" s="274">
        <v>0.09</v>
      </c>
      <c r="O68" s="210"/>
      <c r="P68" s="211"/>
      <c r="Q68" s="273">
        <v>180</v>
      </c>
      <c r="R68" s="274">
        <v>0.09</v>
      </c>
      <c r="S68" s="102"/>
    </row>
    <row r="69" spans="2:20" ht="12.75" outlineLevel="1">
      <c r="B69" s="538"/>
      <c r="C69" s="509"/>
      <c r="D69" s="212" t="s">
        <v>129</v>
      </c>
      <c r="E69" s="213">
        <v>15</v>
      </c>
      <c r="F69" s="214">
        <v>322</v>
      </c>
      <c r="G69" s="214">
        <v>182</v>
      </c>
      <c r="H69" s="215">
        <v>0.14</v>
      </c>
      <c r="I69" s="214">
        <v>182</v>
      </c>
      <c r="J69" s="215">
        <v>0.14</v>
      </c>
      <c r="K69" s="208"/>
      <c r="L69" s="209"/>
      <c r="M69" s="273">
        <v>181</v>
      </c>
      <c r="N69" s="306">
        <f>135/1024</f>
        <v>0.1318359375</v>
      </c>
      <c r="O69" s="210"/>
      <c r="P69" s="211"/>
      <c r="Q69" s="273">
        <v>181</v>
      </c>
      <c r="R69" s="306">
        <f>135/1024</f>
        <v>0.1318359375</v>
      </c>
      <c r="S69" s="102"/>
      <c r="T69" t="s">
        <v>185</v>
      </c>
    </row>
    <row r="70" spans="2:19" ht="12.75" outlineLevel="1">
      <c r="B70" s="538"/>
      <c r="C70" s="509"/>
      <c r="D70" s="212" t="s">
        <v>130</v>
      </c>
      <c r="E70" s="213">
        <v>15</v>
      </c>
      <c r="F70" s="214">
        <v>322</v>
      </c>
      <c r="G70" s="214">
        <v>180</v>
      </c>
      <c r="H70" s="215">
        <v>0.1</v>
      </c>
      <c r="I70" s="214">
        <v>180</v>
      </c>
      <c r="J70" s="215">
        <v>0.1</v>
      </c>
      <c r="K70" s="208"/>
      <c r="L70" s="209"/>
      <c r="M70" s="273">
        <v>180</v>
      </c>
      <c r="N70" s="274">
        <v>0.09</v>
      </c>
      <c r="O70" s="210"/>
      <c r="P70" s="211"/>
      <c r="Q70" s="273">
        <v>180</v>
      </c>
      <c r="R70" s="274">
        <v>0.09</v>
      </c>
      <c r="S70" s="102"/>
    </row>
    <row r="71" spans="2:19" ht="12.75" outlineLevel="1">
      <c r="B71" s="538"/>
      <c r="C71" s="509"/>
      <c r="D71" s="212" t="s">
        <v>132</v>
      </c>
      <c r="E71" s="213">
        <v>15</v>
      </c>
      <c r="F71" s="214">
        <v>322</v>
      </c>
      <c r="G71" s="214">
        <v>180</v>
      </c>
      <c r="H71" s="215">
        <v>0.1</v>
      </c>
      <c r="I71" s="214">
        <v>180</v>
      </c>
      <c r="J71" s="215">
        <v>0.1</v>
      </c>
      <c r="K71" s="208"/>
      <c r="L71" s="209"/>
      <c r="M71" s="273">
        <v>180</v>
      </c>
      <c r="N71" s="274">
        <v>0.09</v>
      </c>
      <c r="O71" s="210"/>
      <c r="P71" s="211"/>
      <c r="Q71" s="273">
        <v>180</v>
      </c>
      <c r="R71" s="274">
        <v>0.09</v>
      </c>
      <c r="S71" s="102"/>
    </row>
    <row r="72" spans="2:19" ht="12.75" outlineLevel="1">
      <c r="B72" s="538"/>
      <c r="C72" s="509"/>
      <c r="D72" s="212" t="s">
        <v>133</v>
      </c>
      <c r="E72" s="213">
        <v>15</v>
      </c>
      <c r="F72" s="214">
        <v>322</v>
      </c>
      <c r="G72" s="214">
        <v>180</v>
      </c>
      <c r="H72" s="215">
        <v>0.1</v>
      </c>
      <c r="I72" s="214">
        <v>180</v>
      </c>
      <c r="J72" s="215">
        <v>0.1</v>
      </c>
      <c r="K72" s="208"/>
      <c r="L72" s="209"/>
      <c r="M72" s="273">
        <v>180</v>
      </c>
      <c r="N72" s="274">
        <v>0.09</v>
      </c>
      <c r="O72" s="210"/>
      <c r="P72" s="211"/>
      <c r="Q72" s="273">
        <v>180</v>
      </c>
      <c r="R72" s="274">
        <v>0.09</v>
      </c>
      <c r="S72" s="102"/>
    </row>
    <row r="73" spans="2:19" ht="12.75" outlineLevel="1">
      <c r="B73" s="538"/>
      <c r="C73" s="509"/>
      <c r="D73" s="212" t="s">
        <v>134</v>
      </c>
      <c r="E73" s="213">
        <v>15</v>
      </c>
      <c r="F73" s="214">
        <v>322</v>
      </c>
      <c r="G73" s="214">
        <v>179</v>
      </c>
      <c r="H73" s="215">
        <v>0.1</v>
      </c>
      <c r="I73" s="214">
        <v>179</v>
      </c>
      <c r="J73" s="215">
        <v>0.1</v>
      </c>
      <c r="K73" s="208"/>
      <c r="L73" s="209"/>
      <c r="M73" s="273">
        <v>179</v>
      </c>
      <c r="N73" s="274">
        <v>0.09</v>
      </c>
      <c r="O73" s="210"/>
      <c r="P73" s="211"/>
      <c r="Q73" s="273">
        <v>179</v>
      </c>
      <c r="R73" s="274">
        <v>0.09</v>
      </c>
      <c r="S73" s="102"/>
    </row>
    <row r="74" spans="2:19" ht="12.75" outlineLevel="1">
      <c r="B74" s="538"/>
      <c r="C74" s="509"/>
      <c r="D74" s="212" t="s">
        <v>135</v>
      </c>
      <c r="E74" s="213">
        <v>15</v>
      </c>
      <c r="F74" s="214">
        <v>322</v>
      </c>
      <c r="G74" s="214">
        <v>185</v>
      </c>
      <c r="H74" s="215">
        <v>0.1</v>
      </c>
      <c r="I74" s="214">
        <v>185</v>
      </c>
      <c r="J74" s="215">
        <v>0.1</v>
      </c>
      <c r="K74" s="208"/>
      <c r="L74" s="209"/>
      <c r="M74" s="273">
        <v>182</v>
      </c>
      <c r="N74" s="274">
        <v>0.09</v>
      </c>
      <c r="O74" s="210"/>
      <c r="P74" s="211"/>
      <c r="Q74" s="273">
        <v>182</v>
      </c>
      <c r="R74" s="274">
        <v>0.09</v>
      </c>
      <c r="S74" s="102"/>
    </row>
    <row r="75" spans="2:19" ht="12.75" outlineLevel="1">
      <c r="B75" s="538"/>
      <c r="C75" s="509"/>
      <c r="D75" s="212" t="s">
        <v>136</v>
      </c>
      <c r="E75" s="213">
        <v>15</v>
      </c>
      <c r="F75" s="214">
        <v>322</v>
      </c>
      <c r="G75" s="214">
        <v>185</v>
      </c>
      <c r="H75" s="215">
        <v>0.11</v>
      </c>
      <c r="I75" s="214">
        <v>185</v>
      </c>
      <c r="J75" s="215">
        <v>0.11</v>
      </c>
      <c r="K75" s="208"/>
      <c r="L75" s="209"/>
      <c r="M75" s="273">
        <v>182</v>
      </c>
      <c r="N75" s="306">
        <v>0.1</v>
      </c>
      <c r="O75" s="210"/>
      <c r="P75" s="211"/>
      <c r="Q75" s="273">
        <v>182</v>
      </c>
      <c r="R75" s="306">
        <v>0.1</v>
      </c>
      <c r="S75" s="102"/>
    </row>
    <row r="76" spans="2:20" ht="12.75" outlineLevel="1">
      <c r="B76" s="538"/>
      <c r="C76" s="509"/>
      <c r="D76" s="212" t="s">
        <v>137</v>
      </c>
      <c r="E76" s="213">
        <v>15</v>
      </c>
      <c r="F76" s="214">
        <v>322</v>
      </c>
      <c r="G76" s="214">
        <v>185</v>
      </c>
      <c r="H76" s="215">
        <v>0.06</v>
      </c>
      <c r="I76" s="214">
        <v>185</v>
      </c>
      <c r="J76" s="215">
        <v>0.06</v>
      </c>
      <c r="K76" s="208"/>
      <c r="L76" s="209"/>
      <c r="M76" s="273">
        <v>182</v>
      </c>
      <c r="N76" s="306">
        <v>0.05</v>
      </c>
      <c r="O76" s="210"/>
      <c r="P76" s="211"/>
      <c r="Q76" s="273">
        <v>182</v>
      </c>
      <c r="R76" s="306">
        <v>0.05</v>
      </c>
      <c r="S76" s="102"/>
      <c r="T76" s="173"/>
    </row>
    <row r="77" spans="2:20" ht="12.75" outlineLevel="1">
      <c r="B77" s="538"/>
      <c r="C77" s="509"/>
      <c r="D77" s="212" t="s">
        <v>138</v>
      </c>
      <c r="E77" s="213">
        <v>15</v>
      </c>
      <c r="F77" s="214">
        <v>322</v>
      </c>
      <c r="G77" s="214">
        <v>185</v>
      </c>
      <c r="H77" s="215">
        <v>0.05</v>
      </c>
      <c r="I77" s="214">
        <v>185</v>
      </c>
      <c r="J77" s="215">
        <v>0.05</v>
      </c>
      <c r="K77" s="208"/>
      <c r="L77" s="209"/>
      <c r="M77" s="273">
        <v>180</v>
      </c>
      <c r="N77" s="306">
        <v>0.05</v>
      </c>
      <c r="O77" s="210"/>
      <c r="P77" s="211"/>
      <c r="Q77" s="273">
        <v>180</v>
      </c>
      <c r="R77" s="306">
        <v>0.05</v>
      </c>
      <c r="S77" s="102"/>
      <c r="T77" t="s">
        <v>192</v>
      </c>
    </row>
    <row r="78" spans="2:19" ht="12.75" outlineLevel="1">
      <c r="B78" s="538"/>
      <c r="C78" s="509"/>
      <c r="D78" s="212" t="s">
        <v>139</v>
      </c>
      <c r="E78" s="213">
        <v>15</v>
      </c>
      <c r="F78" s="214">
        <v>322</v>
      </c>
      <c r="G78" s="214">
        <v>185</v>
      </c>
      <c r="H78" s="215">
        <v>0.07</v>
      </c>
      <c r="I78" s="214">
        <v>185</v>
      </c>
      <c r="J78" s="215">
        <v>0.07</v>
      </c>
      <c r="K78" s="208"/>
      <c r="L78" s="209"/>
      <c r="M78" s="273">
        <v>182</v>
      </c>
      <c r="N78" s="306">
        <v>0.06</v>
      </c>
      <c r="O78" s="210"/>
      <c r="P78" s="211"/>
      <c r="Q78" s="273">
        <v>182</v>
      </c>
      <c r="R78" s="306">
        <v>0.06</v>
      </c>
      <c r="S78" s="102"/>
    </row>
    <row r="79" spans="2:19" ht="12.75" outlineLevel="1">
      <c r="B79" s="538"/>
      <c r="C79" s="509"/>
      <c r="D79" s="212" t="s">
        <v>140</v>
      </c>
      <c r="E79" s="213">
        <v>15</v>
      </c>
      <c r="F79" s="214">
        <v>322</v>
      </c>
      <c r="G79" s="214">
        <v>182</v>
      </c>
      <c r="H79" s="215">
        <v>0.04</v>
      </c>
      <c r="I79" s="214">
        <v>182</v>
      </c>
      <c r="J79" s="215">
        <v>0.04</v>
      </c>
      <c r="K79" s="208"/>
      <c r="L79" s="209"/>
      <c r="M79" s="273">
        <v>182</v>
      </c>
      <c r="N79" s="306">
        <v>0.03</v>
      </c>
      <c r="O79" s="210"/>
      <c r="P79" s="211"/>
      <c r="Q79" s="273">
        <v>182</v>
      </c>
      <c r="R79" s="306">
        <v>0.03</v>
      </c>
      <c r="S79" s="102"/>
    </row>
    <row r="80" spans="2:19" ht="12.75" outlineLevel="1">
      <c r="B80" s="538"/>
      <c r="C80" s="509"/>
      <c r="D80" s="212" t="s">
        <v>141</v>
      </c>
      <c r="E80" s="213">
        <v>15</v>
      </c>
      <c r="F80" s="214">
        <v>322</v>
      </c>
      <c r="G80" s="214">
        <v>182</v>
      </c>
      <c r="H80" s="215">
        <v>0.21</v>
      </c>
      <c r="I80" s="214">
        <v>182</v>
      </c>
      <c r="J80" s="215">
        <v>0.21</v>
      </c>
      <c r="K80" s="208"/>
      <c r="L80" s="209"/>
      <c r="M80" s="273">
        <v>181</v>
      </c>
      <c r="N80" s="306">
        <v>0.21</v>
      </c>
      <c r="O80" s="210"/>
      <c r="P80" s="211"/>
      <c r="Q80" s="273">
        <v>181</v>
      </c>
      <c r="R80" s="306">
        <v>0.21</v>
      </c>
      <c r="S80" s="102"/>
    </row>
    <row r="81" spans="2:19" ht="12.75" outlineLevel="1">
      <c r="B81" s="538"/>
      <c r="C81" s="509"/>
      <c r="D81" s="212" t="s">
        <v>142</v>
      </c>
      <c r="E81" s="213">
        <v>15</v>
      </c>
      <c r="F81" s="214">
        <v>322</v>
      </c>
      <c r="G81" s="214">
        <v>185</v>
      </c>
      <c r="H81" s="215">
        <v>0.14</v>
      </c>
      <c r="I81" s="214">
        <v>185</v>
      </c>
      <c r="J81" s="215">
        <v>0.14</v>
      </c>
      <c r="K81" s="208"/>
      <c r="L81" s="209"/>
      <c r="M81" s="273">
        <v>182</v>
      </c>
      <c r="N81" s="274">
        <v>0.13</v>
      </c>
      <c r="O81" s="210"/>
      <c r="P81" s="211"/>
      <c r="Q81" s="273">
        <v>182</v>
      </c>
      <c r="R81" s="274">
        <v>0.13</v>
      </c>
      <c r="S81" s="102"/>
    </row>
    <row r="82" spans="2:19" ht="12.75" outlineLevel="1">
      <c r="B82" s="538"/>
      <c r="C82" s="509"/>
      <c r="D82" s="212" t="s">
        <v>143</v>
      </c>
      <c r="E82" s="213">
        <v>15</v>
      </c>
      <c r="F82" s="214">
        <v>322</v>
      </c>
      <c r="G82" s="214">
        <v>185</v>
      </c>
      <c r="H82" s="215">
        <v>0.06</v>
      </c>
      <c r="I82" s="214">
        <v>185</v>
      </c>
      <c r="J82" s="215">
        <v>0.06</v>
      </c>
      <c r="K82" s="208"/>
      <c r="L82" s="209"/>
      <c r="M82" s="273">
        <v>182</v>
      </c>
      <c r="N82" s="306">
        <v>0.05</v>
      </c>
      <c r="O82" s="210"/>
      <c r="P82" s="211"/>
      <c r="Q82" s="273">
        <v>182</v>
      </c>
      <c r="R82" s="306">
        <v>0.05</v>
      </c>
      <c r="S82" s="102"/>
    </row>
    <row r="83" spans="2:19" ht="12.75" outlineLevel="1">
      <c r="B83" s="538"/>
      <c r="C83" s="509"/>
      <c r="D83" s="212" t="s">
        <v>144</v>
      </c>
      <c r="E83" s="213">
        <v>15</v>
      </c>
      <c r="F83" s="214">
        <v>322</v>
      </c>
      <c r="G83" s="214">
        <v>185</v>
      </c>
      <c r="H83" s="215">
        <v>0.14</v>
      </c>
      <c r="I83" s="214">
        <v>185</v>
      </c>
      <c r="J83" s="215">
        <v>0.14</v>
      </c>
      <c r="K83" s="208"/>
      <c r="L83" s="209"/>
      <c r="M83" s="273">
        <v>182</v>
      </c>
      <c r="N83" s="306">
        <v>0.14</v>
      </c>
      <c r="O83" s="210"/>
      <c r="P83" s="211"/>
      <c r="Q83" s="273">
        <v>182</v>
      </c>
      <c r="R83" s="306">
        <v>0.14</v>
      </c>
      <c r="S83" s="102"/>
    </row>
    <row r="84" spans="2:19" ht="13.5" outlineLevel="1" thickBot="1">
      <c r="B84" s="538"/>
      <c r="C84" s="509"/>
      <c r="D84" s="212" t="s">
        <v>145</v>
      </c>
      <c r="E84" s="213">
        <v>15</v>
      </c>
      <c r="F84" s="214">
        <v>322</v>
      </c>
      <c r="G84" s="214">
        <v>185</v>
      </c>
      <c r="H84" s="215">
        <v>0.14</v>
      </c>
      <c r="I84" s="214">
        <v>185</v>
      </c>
      <c r="J84" s="215">
        <v>0.14</v>
      </c>
      <c r="K84" s="208"/>
      <c r="L84" s="209"/>
      <c r="M84" s="273">
        <v>182</v>
      </c>
      <c r="N84" s="306">
        <v>0.14</v>
      </c>
      <c r="O84" s="210"/>
      <c r="P84" s="211"/>
      <c r="Q84" s="273">
        <v>182</v>
      </c>
      <c r="R84" s="306">
        <v>0.14</v>
      </c>
      <c r="S84" s="102"/>
    </row>
    <row r="85" spans="2:19" ht="13.5" thickBot="1">
      <c r="B85" s="489" t="s">
        <v>40</v>
      </c>
      <c r="C85" s="491" t="s">
        <v>223</v>
      </c>
      <c r="D85" s="492"/>
      <c r="E85" s="420"/>
      <c r="F85" s="421"/>
      <c r="G85" s="41">
        <v>318</v>
      </c>
      <c r="H85" s="17">
        <f>37910/2/1024/1024</f>
        <v>0.01807689666748047</v>
      </c>
      <c r="I85" s="416"/>
      <c r="J85" s="417"/>
      <c r="K85" s="418"/>
      <c r="L85" s="419"/>
      <c r="M85" s="488"/>
      <c r="N85" s="487"/>
      <c r="O85" s="478"/>
      <c r="P85" s="479"/>
      <c r="Q85" s="488"/>
      <c r="R85" s="487"/>
      <c r="S85" s="103"/>
    </row>
    <row r="86" spans="2:19" ht="12.75">
      <c r="B86" s="490"/>
      <c r="C86" s="501" t="s">
        <v>190</v>
      </c>
      <c r="D86" s="502"/>
      <c r="E86" s="247"/>
      <c r="F86" s="248"/>
      <c r="G86" s="248">
        <v>5371</v>
      </c>
      <c r="H86" s="249">
        <v>11.08</v>
      </c>
      <c r="I86" s="247">
        <v>3662</v>
      </c>
      <c r="J86" s="249">
        <v>42.8</v>
      </c>
      <c r="K86" s="347"/>
      <c r="L86" s="348"/>
      <c r="M86" s="406">
        <v>5369</v>
      </c>
      <c r="N86" s="349">
        <v>10.62</v>
      </c>
      <c r="O86" s="350"/>
      <c r="P86" s="351"/>
      <c r="Q86" s="406">
        <v>5369</v>
      </c>
      <c r="R86" s="349">
        <v>10.62</v>
      </c>
      <c r="S86" s="99"/>
    </row>
    <row r="87" spans="2:19" ht="12.75">
      <c r="B87" s="490"/>
      <c r="C87" s="3" t="s">
        <v>24</v>
      </c>
      <c r="D87" s="346"/>
      <c r="E87" s="247">
        <v>4</v>
      </c>
      <c r="F87" s="248">
        <v>3672</v>
      </c>
      <c r="G87" s="248">
        <v>3662</v>
      </c>
      <c r="H87" s="249">
        <v>42.8</v>
      </c>
      <c r="I87" s="247"/>
      <c r="J87" s="249"/>
      <c r="K87" s="347"/>
      <c r="L87" s="348"/>
      <c r="M87" s="313">
        <v>3002</v>
      </c>
      <c r="N87" s="349">
        <v>37.72</v>
      </c>
      <c r="O87" s="350"/>
      <c r="P87" s="351"/>
      <c r="Q87" s="313">
        <v>3002</v>
      </c>
      <c r="R87" s="332">
        <v>37.82</v>
      </c>
      <c r="S87" s="109"/>
    </row>
    <row r="88" spans="2:19" ht="12.75" outlineLevel="1">
      <c r="B88" s="490"/>
      <c r="C88" s="498" t="s">
        <v>26</v>
      </c>
      <c r="D88" s="294" t="s">
        <v>38</v>
      </c>
      <c r="E88" s="168">
        <v>5</v>
      </c>
      <c r="F88" s="169">
        <v>938</v>
      </c>
      <c r="G88" s="169">
        <v>934</v>
      </c>
      <c r="H88" s="170">
        <v>0.11</v>
      </c>
      <c r="I88" s="290"/>
      <c r="J88" s="291"/>
      <c r="K88" s="111"/>
      <c r="L88" s="112"/>
      <c r="M88" s="112"/>
      <c r="N88" s="113"/>
      <c r="O88" s="114"/>
      <c r="P88" s="115"/>
      <c r="Q88" s="167"/>
      <c r="R88" s="257"/>
      <c r="S88" s="109"/>
    </row>
    <row r="89" spans="2:19" ht="12.75" outlineLevel="1">
      <c r="B89" s="490"/>
      <c r="C89" s="512"/>
      <c r="D89" s="295" t="s">
        <v>75</v>
      </c>
      <c r="E89" s="168">
        <v>5</v>
      </c>
      <c r="F89" s="169">
        <v>3636</v>
      </c>
      <c r="G89" s="169">
        <v>2984</v>
      </c>
      <c r="H89" s="170">
        <v>30.49</v>
      </c>
      <c r="I89" s="290"/>
      <c r="J89" s="291"/>
      <c r="K89" s="111"/>
      <c r="L89" s="112"/>
      <c r="M89" s="112"/>
      <c r="N89" s="113"/>
      <c r="O89" s="114"/>
      <c r="P89" s="115"/>
      <c r="Q89" s="167"/>
      <c r="R89" s="257"/>
      <c r="S89" s="109"/>
    </row>
    <row r="90" spans="2:19" ht="12.75" outlineLevel="1">
      <c r="B90" s="490"/>
      <c r="C90" s="512"/>
      <c r="D90" s="296" t="s">
        <v>76</v>
      </c>
      <c r="E90" s="168">
        <v>5</v>
      </c>
      <c r="F90" s="169">
        <v>3636</v>
      </c>
      <c r="G90" s="169">
        <v>2984</v>
      </c>
      <c r="H90" s="170">
        <v>5.79</v>
      </c>
      <c r="I90" s="290"/>
      <c r="J90" s="291"/>
      <c r="K90" s="111"/>
      <c r="L90" s="112"/>
      <c r="M90" s="112"/>
      <c r="N90" s="113"/>
      <c r="O90" s="114"/>
      <c r="P90" s="115"/>
      <c r="Q90" s="167"/>
      <c r="R90" s="257"/>
      <c r="S90" s="109"/>
    </row>
    <row r="91" spans="2:20" ht="12.75">
      <c r="B91" s="490"/>
      <c r="C91" s="499"/>
      <c r="D91" s="180" t="s">
        <v>77</v>
      </c>
      <c r="E91" s="37">
        <v>5</v>
      </c>
      <c r="F91" s="38">
        <v>3636</v>
      </c>
      <c r="G91" s="38">
        <v>2984</v>
      </c>
      <c r="H91" s="18">
        <v>53.19</v>
      </c>
      <c r="I91" s="37">
        <v>2984</v>
      </c>
      <c r="J91" s="18">
        <v>53.19</v>
      </c>
      <c r="K91" s="58">
        <v>7</v>
      </c>
      <c r="L91" s="59">
        <v>100</v>
      </c>
      <c r="M91" s="116">
        <v>2982</v>
      </c>
      <c r="N91" s="106">
        <v>52.9</v>
      </c>
      <c r="O91" s="117"/>
      <c r="P91" s="118"/>
      <c r="Q91" s="313">
        <v>2983</v>
      </c>
      <c r="R91" s="308">
        <v>53.07</v>
      </c>
      <c r="S91" s="100"/>
      <c r="T91" t="s">
        <v>187</v>
      </c>
    </row>
    <row r="92" spans="2:19" ht="16.5" customHeight="1" outlineLevel="1">
      <c r="B92" s="490"/>
      <c r="C92" s="498" t="s">
        <v>27</v>
      </c>
      <c r="D92" s="293" t="s">
        <v>8</v>
      </c>
      <c r="E92" s="89">
        <v>7</v>
      </c>
      <c r="F92" s="82">
        <v>2876</v>
      </c>
      <c r="G92" s="82">
        <v>1441</v>
      </c>
      <c r="H92" s="88">
        <v>1.63</v>
      </c>
      <c r="I92" s="188"/>
      <c r="J92" s="88"/>
      <c r="K92" s="151"/>
      <c r="L92" s="123"/>
      <c r="M92" s="123"/>
      <c r="N92" s="124"/>
      <c r="O92" s="125"/>
      <c r="P92" s="126"/>
      <c r="Q92" s="138"/>
      <c r="R92" s="258"/>
      <c r="S92" s="102"/>
    </row>
    <row r="93" spans="2:20" ht="12.75">
      <c r="B93" s="490"/>
      <c r="C93" s="509"/>
      <c r="D93" s="33" t="s">
        <v>9</v>
      </c>
      <c r="E93" s="50">
        <v>5</v>
      </c>
      <c r="F93" s="47">
        <v>3636</v>
      </c>
      <c r="G93" s="38">
        <v>1534</v>
      </c>
      <c r="H93" s="18">
        <v>28.56</v>
      </c>
      <c r="I93" s="37">
        <v>1540</v>
      </c>
      <c r="J93" s="18">
        <v>28.56</v>
      </c>
      <c r="K93" s="56">
        <v>7</v>
      </c>
      <c r="L93" s="57">
        <v>3636</v>
      </c>
      <c r="M93" s="119">
        <v>1529</v>
      </c>
      <c r="N93" s="120">
        <v>26.7</v>
      </c>
      <c r="O93" s="121"/>
      <c r="P93" s="122"/>
      <c r="Q93" s="307">
        <v>1531</v>
      </c>
      <c r="R93" s="312">
        <v>26.9</v>
      </c>
      <c r="S93" s="102"/>
      <c r="T93" t="s">
        <v>189</v>
      </c>
    </row>
    <row r="94" spans="2:19" ht="18.75" customHeight="1" outlineLevel="1" thickBot="1">
      <c r="B94" s="508"/>
      <c r="C94" s="513"/>
      <c r="D94" s="297" t="s">
        <v>10</v>
      </c>
      <c r="E94" s="84">
        <v>5</v>
      </c>
      <c r="F94" s="85">
        <v>3636</v>
      </c>
      <c r="G94" s="86">
        <v>1534</v>
      </c>
      <c r="H94" s="87">
        <v>0.41</v>
      </c>
      <c r="I94" s="292"/>
      <c r="J94" s="87"/>
      <c r="K94" s="78"/>
      <c r="L94" s="75"/>
      <c r="M94" s="127"/>
      <c r="N94" s="128"/>
      <c r="O94" s="129"/>
      <c r="P94" s="130"/>
      <c r="Q94" s="139"/>
      <c r="R94" s="259"/>
      <c r="S94" s="101"/>
    </row>
    <row r="95" spans="2:19" ht="15.75" customHeight="1" outlineLevel="1" thickBot="1">
      <c r="B95" s="489" t="s">
        <v>28</v>
      </c>
      <c r="C95" s="491" t="s">
        <v>223</v>
      </c>
      <c r="D95" s="492"/>
      <c r="E95" s="420"/>
      <c r="F95" s="421"/>
      <c r="G95" s="41">
        <v>396</v>
      </c>
      <c r="H95" s="424">
        <f>24393/2/1024/1024</f>
        <v>0.011631488800048828</v>
      </c>
      <c r="I95" s="422"/>
      <c r="J95" s="422"/>
      <c r="K95" s="423"/>
      <c r="L95" s="423"/>
      <c r="M95" s="488"/>
      <c r="N95" s="487"/>
      <c r="O95" s="478"/>
      <c r="P95" s="479"/>
      <c r="Q95" s="488"/>
      <c r="R95" s="487"/>
      <c r="S95" s="103"/>
    </row>
    <row r="96" spans="2:19" ht="12" customHeight="1">
      <c r="B96" s="490"/>
      <c r="C96" s="501" t="s">
        <v>190</v>
      </c>
      <c r="D96" s="506"/>
      <c r="E96" s="412"/>
      <c r="F96" s="410"/>
      <c r="G96" s="248">
        <v>5153</v>
      </c>
      <c r="H96" s="249">
        <v>1.19</v>
      </c>
      <c r="M96" s="376">
        <v>5153</v>
      </c>
      <c r="N96" s="323">
        <v>1.19</v>
      </c>
      <c r="O96" s="324">
        <v>4</v>
      </c>
      <c r="P96" s="325">
        <v>602</v>
      </c>
      <c r="Q96" s="376">
        <v>5153</v>
      </c>
      <c r="R96" s="323">
        <v>1.19</v>
      </c>
      <c r="S96" s="99"/>
    </row>
    <row r="97" spans="2:19" ht="12" customHeight="1">
      <c r="B97" s="490"/>
      <c r="C97" s="1" t="s">
        <v>24</v>
      </c>
      <c r="D97" s="336"/>
      <c r="E97" s="37">
        <v>4</v>
      </c>
      <c r="F97" s="38">
        <v>3672</v>
      </c>
      <c r="G97" s="38">
        <v>3662</v>
      </c>
      <c r="H97" s="18">
        <v>136.44</v>
      </c>
      <c r="I97" s="335">
        <v>3662</v>
      </c>
      <c r="J97" s="333">
        <v>136.44</v>
      </c>
      <c r="K97" s="334">
        <v>4</v>
      </c>
      <c r="L97" s="337">
        <v>586</v>
      </c>
      <c r="M97" s="195">
        <v>2039</v>
      </c>
      <c r="N97" s="106">
        <f>40.9+17.6+0.16+23.5</f>
        <v>82.16</v>
      </c>
      <c r="O97" s="338"/>
      <c r="P97" s="339"/>
      <c r="Q97" s="340">
        <v>3662</v>
      </c>
      <c r="R97" s="308">
        <v>136.3</v>
      </c>
      <c r="S97" s="103"/>
    </row>
    <row r="98" spans="2:19" ht="12.75" customHeight="1" outlineLevel="1">
      <c r="B98" s="490"/>
      <c r="C98" s="498" t="s">
        <v>26</v>
      </c>
      <c r="D98" s="250" t="s">
        <v>57</v>
      </c>
      <c r="E98" s="89">
        <v>30</v>
      </c>
      <c r="F98" s="82">
        <v>562</v>
      </c>
      <c r="G98" s="82">
        <v>362</v>
      </c>
      <c r="H98" s="88">
        <v>0.01</v>
      </c>
      <c r="I98" s="198"/>
      <c r="J98" s="83"/>
      <c r="K98" s="224"/>
      <c r="L98" s="224"/>
      <c r="M98" s="224"/>
      <c r="N98" s="225"/>
      <c r="O98" s="226"/>
      <c r="P98" s="226"/>
      <c r="Q98" s="227"/>
      <c r="R98" s="260"/>
      <c r="S98" s="103"/>
    </row>
    <row r="99" spans="2:19" ht="12.75" customHeight="1" outlineLevel="1">
      <c r="B99" s="490"/>
      <c r="C99" s="512"/>
      <c r="D99" s="250" t="s">
        <v>58</v>
      </c>
      <c r="E99" s="89">
        <v>30</v>
      </c>
      <c r="F99" s="82">
        <v>3615</v>
      </c>
      <c r="G99" s="82">
        <v>209</v>
      </c>
      <c r="H99" s="88">
        <v>0.2</v>
      </c>
      <c r="I99" s="198"/>
      <c r="J99" s="83"/>
      <c r="K99" s="224"/>
      <c r="L99" s="224"/>
      <c r="M99" s="224"/>
      <c r="N99" s="225"/>
      <c r="O99" s="226"/>
      <c r="P99" s="226"/>
      <c r="Q99" s="227"/>
      <c r="R99" s="260"/>
      <c r="S99" s="103"/>
    </row>
    <row r="100" spans="2:19" ht="12.75" customHeight="1" outlineLevel="1">
      <c r="B100" s="490"/>
      <c r="C100" s="512"/>
      <c r="D100" s="250" t="s">
        <v>59</v>
      </c>
      <c r="E100" s="89">
        <v>30</v>
      </c>
      <c r="F100" s="82">
        <v>1451</v>
      </c>
      <c r="G100" s="82">
        <v>998</v>
      </c>
      <c r="H100" s="88">
        <v>1.74</v>
      </c>
      <c r="I100" s="198"/>
      <c r="J100" s="83"/>
      <c r="K100" s="224"/>
      <c r="L100" s="224"/>
      <c r="M100" s="224"/>
      <c r="N100" s="225"/>
      <c r="O100" s="226"/>
      <c r="P100" s="226"/>
      <c r="Q100" s="227"/>
      <c r="R100" s="260"/>
      <c r="S100" s="103"/>
    </row>
    <row r="101" spans="2:19" ht="12.75" customHeight="1" outlineLevel="1">
      <c r="B101" s="490"/>
      <c r="C101" s="512"/>
      <c r="D101" s="250" t="s">
        <v>60</v>
      </c>
      <c r="E101" s="89">
        <v>30</v>
      </c>
      <c r="F101" s="82">
        <v>1451</v>
      </c>
      <c r="G101" s="82">
        <v>999</v>
      </c>
      <c r="H101" s="88">
        <v>1.74</v>
      </c>
      <c r="I101" s="198"/>
      <c r="J101" s="83"/>
      <c r="K101" s="224"/>
      <c r="L101" s="224"/>
      <c r="M101" s="224"/>
      <c r="N101" s="225"/>
      <c r="O101" s="226"/>
      <c r="P101" s="226"/>
      <c r="Q101" s="227"/>
      <c r="R101" s="260"/>
      <c r="S101" s="103"/>
    </row>
    <row r="102" spans="2:19" ht="12.75" customHeight="1" outlineLevel="1">
      <c r="B102" s="490"/>
      <c r="C102" s="512"/>
      <c r="D102" s="250" t="s">
        <v>61</v>
      </c>
      <c r="E102" s="89">
        <v>30</v>
      </c>
      <c r="F102" s="82">
        <v>1451</v>
      </c>
      <c r="G102" s="82">
        <v>2639</v>
      </c>
      <c r="H102" s="88">
        <v>0.18</v>
      </c>
      <c r="I102" s="198"/>
      <c r="J102" s="83"/>
      <c r="K102" s="224"/>
      <c r="L102" s="224"/>
      <c r="M102" s="224"/>
      <c r="N102" s="225"/>
      <c r="O102" s="226"/>
      <c r="P102" s="226"/>
      <c r="Q102" s="227"/>
      <c r="R102" s="260"/>
      <c r="S102" s="103"/>
    </row>
    <row r="103" spans="2:19" ht="12.75" customHeight="1" outlineLevel="1">
      <c r="B103" s="490"/>
      <c r="C103" s="512"/>
      <c r="D103" s="250" t="s">
        <v>62</v>
      </c>
      <c r="E103" s="89">
        <v>50</v>
      </c>
      <c r="F103" s="82">
        <v>1062</v>
      </c>
      <c r="G103" s="82">
        <v>22</v>
      </c>
      <c r="H103" s="200">
        <v>0.0048</v>
      </c>
      <c r="I103" s="199"/>
      <c r="J103" s="91"/>
      <c r="K103" s="228"/>
      <c r="L103" s="228"/>
      <c r="M103" s="228"/>
      <c r="N103" s="229"/>
      <c r="O103" s="126"/>
      <c r="P103" s="126"/>
      <c r="Q103" s="156"/>
      <c r="R103" s="258"/>
      <c r="S103" s="103"/>
    </row>
    <row r="104" spans="2:19" ht="12.75" customHeight="1" outlineLevel="1">
      <c r="B104" s="490"/>
      <c r="C104" s="512"/>
      <c r="D104" s="250" t="s">
        <v>63</v>
      </c>
      <c r="E104" s="89">
        <v>31</v>
      </c>
      <c r="F104" s="82">
        <v>3615</v>
      </c>
      <c r="G104" s="82">
        <v>598</v>
      </c>
      <c r="H104" s="88">
        <v>0.34</v>
      </c>
      <c r="I104" s="199"/>
      <c r="J104" s="90"/>
      <c r="K104" s="228"/>
      <c r="L104" s="228"/>
      <c r="M104" s="228"/>
      <c r="N104" s="229"/>
      <c r="O104" s="126"/>
      <c r="P104" s="126"/>
      <c r="Q104" s="156"/>
      <c r="R104" s="258"/>
      <c r="S104" s="103"/>
    </row>
    <row r="105" spans="2:19" ht="12.75" customHeight="1" outlineLevel="1">
      <c r="B105" s="490"/>
      <c r="C105" s="512"/>
      <c r="D105" s="250" t="s">
        <v>64</v>
      </c>
      <c r="E105" s="89">
        <v>71</v>
      </c>
      <c r="F105" s="82">
        <v>709</v>
      </c>
      <c r="G105" s="82">
        <v>15</v>
      </c>
      <c r="H105" s="200">
        <v>0.00031</v>
      </c>
      <c r="I105" s="199"/>
      <c r="J105" s="91"/>
      <c r="K105" s="228"/>
      <c r="L105" s="228"/>
      <c r="M105" s="228"/>
      <c r="N105" s="229"/>
      <c r="O105" s="126"/>
      <c r="P105" s="126"/>
      <c r="Q105" s="156"/>
      <c r="R105" s="258"/>
      <c r="S105" s="103"/>
    </row>
    <row r="106" spans="2:19" ht="12.75" customHeight="1" outlineLevel="1">
      <c r="B106" s="490"/>
      <c r="C106" s="512"/>
      <c r="D106" s="250" t="s">
        <v>65</v>
      </c>
      <c r="E106" s="89">
        <v>30</v>
      </c>
      <c r="F106" s="82">
        <v>3666</v>
      </c>
      <c r="G106" s="82">
        <v>2639</v>
      </c>
      <c r="H106" s="88">
        <v>0.02</v>
      </c>
      <c r="I106" s="199"/>
      <c r="J106" s="90"/>
      <c r="K106" s="228"/>
      <c r="L106" s="228"/>
      <c r="M106" s="228"/>
      <c r="N106" s="229"/>
      <c r="O106" s="126"/>
      <c r="P106" s="126"/>
      <c r="Q106" s="156"/>
      <c r="R106" s="258"/>
      <c r="S106" s="103"/>
    </row>
    <row r="107" spans="2:19" ht="12.75" customHeight="1" outlineLevel="1">
      <c r="B107" s="490"/>
      <c r="C107" s="512"/>
      <c r="D107" s="250" t="s">
        <v>38</v>
      </c>
      <c r="E107" s="89">
        <v>30</v>
      </c>
      <c r="F107" s="82">
        <v>562</v>
      </c>
      <c r="G107" s="82">
        <v>362</v>
      </c>
      <c r="H107" s="88">
        <v>0.02</v>
      </c>
      <c r="I107" s="199"/>
      <c r="J107" s="90"/>
      <c r="K107" s="228"/>
      <c r="L107" s="228"/>
      <c r="M107" s="228"/>
      <c r="N107" s="229"/>
      <c r="O107" s="126"/>
      <c r="P107" s="126"/>
      <c r="Q107" s="156"/>
      <c r="R107" s="258"/>
      <c r="S107" s="103"/>
    </row>
    <row r="108" spans="2:19" ht="12.75" customHeight="1" outlineLevel="1">
      <c r="B108" s="490"/>
      <c r="C108" s="512"/>
      <c r="D108" s="250" t="s">
        <v>66</v>
      </c>
      <c r="E108" s="89">
        <v>30</v>
      </c>
      <c r="F108" s="82">
        <v>3666</v>
      </c>
      <c r="G108" s="82">
        <v>2663</v>
      </c>
      <c r="H108" s="88">
        <v>0.18</v>
      </c>
      <c r="I108" s="199"/>
      <c r="J108" s="90"/>
      <c r="K108" s="228"/>
      <c r="L108" s="228"/>
      <c r="M108" s="228"/>
      <c r="N108" s="229"/>
      <c r="O108" s="126"/>
      <c r="P108" s="126"/>
      <c r="Q108" s="156"/>
      <c r="R108" s="258"/>
      <c r="S108" s="103"/>
    </row>
    <row r="109" spans="2:19" ht="12.75" customHeight="1" outlineLevel="1">
      <c r="B109" s="490"/>
      <c r="C109" s="512"/>
      <c r="D109" s="250" t="s">
        <v>67</v>
      </c>
      <c r="E109" s="89">
        <v>30</v>
      </c>
      <c r="F109" s="82">
        <v>388</v>
      </c>
      <c r="G109" s="82">
        <v>268</v>
      </c>
      <c r="H109" s="88">
        <v>0.93</v>
      </c>
      <c r="I109" s="199"/>
      <c r="J109" s="90"/>
      <c r="K109" s="228"/>
      <c r="L109" s="228"/>
      <c r="M109" s="228"/>
      <c r="N109" s="229"/>
      <c r="O109" s="126"/>
      <c r="P109" s="126"/>
      <c r="Q109" s="156"/>
      <c r="R109" s="258"/>
      <c r="S109" s="103"/>
    </row>
    <row r="110" spans="2:19" ht="12.75" customHeight="1" outlineLevel="1">
      <c r="B110" s="490"/>
      <c r="C110" s="512"/>
      <c r="D110" s="250" t="s">
        <v>68</v>
      </c>
      <c r="E110" s="89">
        <v>30</v>
      </c>
      <c r="F110" s="82">
        <v>3666</v>
      </c>
      <c r="G110" s="82">
        <v>2657</v>
      </c>
      <c r="H110" s="88">
        <v>9.34</v>
      </c>
      <c r="I110" s="199"/>
      <c r="J110" s="90"/>
      <c r="K110" s="228"/>
      <c r="L110" s="228"/>
      <c r="M110" s="228"/>
      <c r="N110" s="229"/>
      <c r="O110" s="126"/>
      <c r="P110" s="126"/>
      <c r="Q110" s="156"/>
      <c r="R110" s="258"/>
      <c r="S110" s="103"/>
    </row>
    <row r="111" spans="2:19" ht="12.75" customHeight="1" outlineLevel="1">
      <c r="B111" s="490"/>
      <c r="C111" s="512"/>
      <c r="D111" s="250" t="s">
        <v>69</v>
      </c>
      <c r="E111" s="89">
        <v>30</v>
      </c>
      <c r="F111" s="82">
        <v>3666</v>
      </c>
      <c r="G111" s="82">
        <v>2659</v>
      </c>
      <c r="H111" s="88">
        <v>8.9</v>
      </c>
      <c r="I111" s="199"/>
      <c r="J111" s="90"/>
      <c r="K111" s="228"/>
      <c r="L111" s="228"/>
      <c r="M111" s="228"/>
      <c r="N111" s="229"/>
      <c r="O111" s="126"/>
      <c r="P111" s="126"/>
      <c r="Q111" s="156"/>
      <c r="R111" s="258"/>
      <c r="S111" s="103"/>
    </row>
    <row r="112" spans="2:19" ht="12.75" customHeight="1" outlineLevel="1">
      <c r="B112" s="490"/>
      <c r="C112" s="512"/>
      <c r="D112" s="250" t="s">
        <v>70</v>
      </c>
      <c r="E112" s="89">
        <v>254</v>
      </c>
      <c r="F112" s="82">
        <v>892</v>
      </c>
      <c r="G112" s="82">
        <v>6</v>
      </c>
      <c r="H112" s="88">
        <v>0.01</v>
      </c>
      <c r="I112" s="199"/>
      <c r="J112" s="90"/>
      <c r="K112" s="228"/>
      <c r="L112" s="228"/>
      <c r="M112" s="228"/>
      <c r="N112" s="229"/>
      <c r="O112" s="126"/>
      <c r="P112" s="126"/>
      <c r="Q112" s="156"/>
      <c r="R112" s="258"/>
      <c r="S112" s="103"/>
    </row>
    <row r="113" spans="2:19" ht="12.75" customHeight="1" outlineLevel="1">
      <c r="B113" s="490"/>
      <c r="C113" s="512"/>
      <c r="D113" s="250" t="s">
        <v>71</v>
      </c>
      <c r="E113" s="89">
        <v>30</v>
      </c>
      <c r="F113" s="82">
        <v>3666</v>
      </c>
      <c r="G113" s="82">
        <v>2639</v>
      </c>
      <c r="H113" s="88">
        <v>0.18</v>
      </c>
      <c r="I113" s="199"/>
      <c r="J113" s="90"/>
      <c r="K113" s="228"/>
      <c r="L113" s="228"/>
      <c r="M113" s="228"/>
      <c r="N113" s="229"/>
      <c r="O113" s="126"/>
      <c r="P113" s="126"/>
      <c r="Q113" s="156"/>
      <c r="R113" s="258"/>
      <c r="S113" s="103"/>
    </row>
    <row r="114" spans="2:19" ht="12.75" customHeight="1" outlineLevel="1">
      <c r="B114" s="490"/>
      <c r="C114" s="512"/>
      <c r="D114" s="250" t="s">
        <v>72</v>
      </c>
      <c r="E114" s="89">
        <v>30</v>
      </c>
      <c r="F114" s="82">
        <v>710</v>
      </c>
      <c r="G114" s="82">
        <v>467</v>
      </c>
      <c r="H114" s="88">
        <v>0.01</v>
      </c>
      <c r="I114" s="199"/>
      <c r="J114" s="90"/>
      <c r="K114" s="228"/>
      <c r="L114" s="228"/>
      <c r="M114" s="228"/>
      <c r="N114" s="229"/>
      <c r="O114" s="126"/>
      <c r="P114" s="126"/>
      <c r="Q114" s="156"/>
      <c r="R114" s="258"/>
      <c r="S114" s="103"/>
    </row>
    <row r="115" spans="2:19" ht="12.75" customHeight="1" outlineLevel="1">
      <c r="B115" s="490"/>
      <c r="C115" s="512"/>
      <c r="D115" s="250" t="s">
        <v>73</v>
      </c>
      <c r="E115" s="89">
        <v>30</v>
      </c>
      <c r="F115" s="82">
        <v>3666</v>
      </c>
      <c r="G115" s="82">
        <v>2657</v>
      </c>
      <c r="H115" s="88">
        <v>7.02</v>
      </c>
      <c r="I115" s="199"/>
      <c r="J115" s="90"/>
      <c r="K115" s="228"/>
      <c r="L115" s="228"/>
      <c r="M115" s="228"/>
      <c r="N115" s="229"/>
      <c r="O115" s="126"/>
      <c r="P115" s="126"/>
      <c r="Q115" s="156"/>
      <c r="R115" s="258"/>
      <c r="S115" s="103"/>
    </row>
    <row r="116" spans="2:19" ht="12.75" customHeight="1" outlineLevel="1">
      <c r="B116" s="490"/>
      <c r="C116" s="512"/>
      <c r="D116" s="250" t="s">
        <v>74</v>
      </c>
      <c r="E116" s="89">
        <v>30</v>
      </c>
      <c r="F116" s="82">
        <v>3666</v>
      </c>
      <c r="G116" s="82">
        <v>2657</v>
      </c>
      <c r="H116" s="88">
        <v>6.05</v>
      </c>
      <c r="I116" s="199"/>
      <c r="J116" s="90"/>
      <c r="K116" s="228"/>
      <c r="L116" s="228"/>
      <c r="M116" s="228"/>
      <c r="N116" s="229"/>
      <c r="O116" s="126"/>
      <c r="P116" s="126"/>
      <c r="Q116" s="156"/>
      <c r="R116" s="258"/>
      <c r="S116" s="103"/>
    </row>
    <row r="117" spans="2:19" ht="13.5" thickBot="1">
      <c r="B117" s="490"/>
      <c r="C117" s="509"/>
      <c r="D117" s="379" t="s">
        <v>12</v>
      </c>
      <c r="E117" s="50">
        <v>30</v>
      </c>
      <c r="F117" s="47">
        <v>3666</v>
      </c>
      <c r="G117" s="47">
        <v>2636</v>
      </c>
      <c r="H117" s="81">
        <v>13.31</v>
      </c>
      <c r="I117" s="380">
        <v>2636</v>
      </c>
      <c r="J117" s="381">
        <v>13.31</v>
      </c>
      <c r="K117" s="57">
        <v>111</v>
      </c>
      <c r="L117" s="57">
        <v>150</v>
      </c>
      <c r="M117" s="119">
        <v>2635</v>
      </c>
      <c r="N117" s="382">
        <v>13.23</v>
      </c>
      <c r="O117" s="383"/>
      <c r="P117" s="383"/>
      <c r="Q117" s="307">
        <v>2635</v>
      </c>
      <c r="R117" s="312">
        <v>13.23</v>
      </c>
      <c r="S117" s="101"/>
    </row>
    <row r="118" spans="2:19" ht="12.75">
      <c r="B118" s="507" t="s">
        <v>29</v>
      </c>
      <c r="C118" s="491" t="s">
        <v>223</v>
      </c>
      <c r="D118" s="492"/>
      <c r="E118" s="420"/>
      <c r="F118" s="421"/>
      <c r="G118" s="41">
        <v>1185</v>
      </c>
      <c r="H118" s="424">
        <f>46863/2/1024/1024</f>
        <v>0.022346019744873047</v>
      </c>
      <c r="I118" s="422"/>
      <c r="J118" s="422"/>
      <c r="K118" s="423"/>
      <c r="L118" s="423"/>
      <c r="M118" s="486"/>
      <c r="N118" s="487"/>
      <c r="O118" s="478"/>
      <c r="P118" s="479"/>
      <c r="Q118" s="488"/>
      <c r="R118" s="487"/>
      <c r="S118" s="103"/>
    </row>
    <row r="119" spans="2:19" ht="12.75">
      <c r="B119" s="490"/>
      <c r="C119" s="516" t="s">
        <v>190</v>
      </c>
      <c r="D119" s="411" t="s">
        <v>197</v>
      </c>
      <c r="E119" s="247">
        <v>1</v>
      </c>
      <c r="F119" s="248">
        <v>27</v>
      </c>
      <c r="G119" s="248">
        <v>31</v>
      </c>
      <c r="H119" s="249">
        <v>0.02</v>
      </c>
      <c r="I119" s="390"/>
      <c r="J119" s="391"/>
      <c r="K119" s="392"/>
      <c r="L119" s="348"/>
      <c r="M119" s="448">
        <v>31</v>
      </c>
      <c r="N119" s="449">
        <v>0.02</v>
      </c>
      <c r="O119" s="450"/>
      <c r="P119" s="451"/>
      <c r="Q119" s="448">
        <v>31</v>
      </c>
      <c r="R119" s="449">
        <v>0.02</v>
      </c>
      <c r="S119" s="103"/>
    </row>
    <row r="120" spans="2:19" ht="12.75">
      <c r="B120" s="490"/>
      <c r="C120" s="516"/>
      <c r="D120" s="389" t="s">
        <v>198</v>
      </c>
      <c r="E120" s="247">
        <v>79</v>
      </c>
      <c r="F120" s="248">
        <v>2947</v>
      </c>
      <c r="G120" s="38">
        <v>1056</v>
      </c>
      <c r="H120" s="18">
        <v>0.34</v>
      </c>
      <c r="I120" s="390"/>
      <c r="J120" s="391"/>
      <c r="K120" s="392"/>
      <c r="L120" s="348"/>
      <c r="M120" s="452">
        <v>1056</v>
      </c>
      <c r="N120" s="453">
        <v>0.34</v>
      </c>
      <c r="O120" s="450"/>
      <c r="P120" s="451"/>
      <c r="Q120" s="452">
        <v>1056</v>
      </c>
      <c r="R120" s="453">
        <v>0.34</v>
      </c>
      <c r="S120" s="103"/>
    </row>
    <row r="121" spans="2:19" ht="12.75">
      <c r="B121" s="490"/>
      <c r="C121" s="516"/>
      <c r="D121" s="389" t="s">
        <v>196</v>
      </c>
      <c r="E121" s="247">
        <v>27</v>
      </c>
      <c r="F121" s="248">
        <v>1060</v>
      </c>
      <c r="G121" s="38">
        <v>241</v>
      </c>
      <c r="H121" s="18">
        <v>0.04</v>
      </c>
      <c r="I121" s="390"/>
      <c r="J121" s="391"/>
      <c r="K121" s="392"/>
      <c r="L121" s="348"/>
      <c r="M121" s="452">
        <v>241</v>
      </c>
      <c r="N121" s="453">
        <v>0.04</v>
      </c>
      <c r="O121" s="450"/>
      <c r="P121" s="451"/>
      <c r="Q121" s="452">
        <v>241</v>
      </c>
      <c r="R121" s="453">
        <v>0.04</v>
      </c>
      <c r="S121" s="103"/>
    </row>
    <row r="122" spans="2:19" ht="12.75">
      <c r="B122" s="490"/>
      <c r="C122" s="516"/>
      <c r="D122" s="389" t="s">
        <v>195</v>
      </c>
      <c r="E122" s="247">
        <v>1</v>
      </c>
      <c r="F122" s="248">
        <v>2947</v>
      </c>
      <c r="G122" s="38">
        <v>1057</v>
      </c>
      <c r="H122" s="18">
        <v>0.21</v>
      </c>
      <c r="I122" s="390"/>
      <c r="J122" s="391"/>
      <c r="K122" s="392"/>
      <c r="L122" s="348"/>
      <c r="M122" s="452">
        <v>1057</v>
      </c>
      <c r="N122" s="453">
        <v>0.21</v>
      </c>
      <c r="O122" s="450"/>
      <c r="P122" s="451"/>
      <c r="Q122" s="452">
        <v>1057</v>
      </c>
      <c r="R122" s="453">
        <v>0.21</v>
      </c>
      <c r="S122" s="103"/>
    </row>
    <row r="123" spans="2:19" ht="12.75">
      <c r="B123" s="490"/>
      <c r="C123" s="516"/>
      <c r="D123" s="389" t="s">
        <v>144</v>
      </c>
      <c r="E123" s="247">
        <v>1</v>
      </c>
      <c r="F123" s="248">
        <v>2947</v>
      </c>
      <c r="G123" s="38">
        <v>2066</v>
      </c>
      <c r="H123" s="18">
        <v>9.93</v>
      </c>
      <c r="I123" s="390"/>
      <c r="J123" s="391"/>
      <c r="K123" s="392"/>
      <c r="L123" s="348"/>
      <c r="M123" s="452">
        <v>2066</v>
      </c>
      <c r="N123" s="453">
        <v>9.93</v>
      </c>
      <c r="O123" s="450"/>
      <c r="P123" s="451"/>
      <c r="Q123" s="452">
        <v>2066</v>
      </c>
      <c r="R123" s="453">
        <v>9.93</v>
      </c>
      <c r="S123" s="103"/>
    </row>
    <row r="124" spans="2:19" ht="12.75">
      <c r="B124" s="490"/>
      <c r="C124" s="516"/>
      <c r="D124" s="389" t="s">
        <v>194</v>
      </c>
      <c r="E124" s="247">
        <v>27</v>
      </c>
      <c r="F124" s="248">
        <v>2947</v>
      </c>
      <c r="G124" s="38">
        <v>1213</v>
      </c>
      <c r="H124" s="18">
        <v>1.53</v>
      </c>
      <c r="I124" s="390"/>
      <c r="J124" s="391"/>
      <c r="K124" s="392"/>
      <c r="L124" s="348"/>
      <c r="M124" s="452">
        <v>1213</v>
      </c>
      <c r="N124" s="453">
        <v>1.53</v>
      </c>
      <c r="O124" s="450"/>
      <c r="P124" s="451"/>
      <c r="Q124" s="452">
        <v>1213</v>
      </c>
      <c r="R124" s="453">
        <v>1.53</v>
      </c>
      <c r="S124" s="103"/>
    </row>
    <row r="125" spans="2:19" ht="13.5" thickBot="1">
      <c r="B125" s="490"/>
      <c r="C125" s="516"/>
      <c r="D125" s="389" t="s">
        <v>193</v>
      </c>
      <c r="E125" s="247">
        <v>1</v>
      </c>
      <c r="F125" s="248">
        <v>2947</v>
      </c>
      <c r="G125" s="38">
        <v>2065</v>
      </c>
      <c r="H125" s="18">
        <v>9.93</v>
      </c>
      <c r="I125" s="390"/>
      <c r="J125" s="391"/>
      <c r="K125" s="392"/>
      <c r="L125" s="348"/>
      <c r="M125" s="452">
        <v>2065</v>
      </c>
      <c r="N125" s="453">
        <v>9.93</v>
      </c>
      <c r="O125" s="450"/>
      <c r="P125" s="451"/>
      <c r="Q125" s="452">
        <v>2065</v>
      </c>
      <c r="R125" s="453">
        <v>9.93</v>
      </c>
      <c r="S125" s="103"/>
    </row>
    <row r="126" spans="2:19" ht="12.75">
      <c r="B126" s="490"/>
      <c r="C126" s="1" t="s">
        <v>24</v>
      </c>
      <c r="D126" s="251"/>
      <c r="E126" s="247">
        <v>4</v>
      </c>
      <c r="F126" s="248">
        <v>3672</v>
      </c>
      <c r="G126" s="248">
        <v>3662</v>
      </c>
      <c r="H126" s="249">
        <v>161.9</v>
      </c>
      <c r="I126" s="248">
        <v>3662</v>
      </c>
      <c r="J126" s="249">
        <v>161.9</v>
      </c>
      <c r="K126" s="374"/>
      <c r="L126" s="375"/>
      <c r="M126" s="384">
        <v>2846</v>
      </c>
      <c r="N126" s="385">
        <f>56.4+41.5+31.3+3.5</f>
        <v>132.70000000000002</v>
      </c>
      <c r="O126" s="386"/>
      <c r="P126" s="387"/>
      <c r="Q126" s="331">
        <v>3662</v>
      </c>
      <c r="R126" s="332">
        <v>161.76</v>
      </c>
      <c r="S126" s="99"/>
    </row>
    <row r="127" spans="2:19" ht="12.75" outlineLevel="1">
      <c r="B127" s="490"/>
      <c r="C127" s="498" t="s">
        <v>26</v>
      </c>
      <c r="D127" s="132" t="s">
        <v>79</v>
      </c>
      <c r="E127" s="168">
        <v>17</v>
      </c>
      <c r="F127" s="169">
        <v>701</v>
      </c>
      <c r="G127" s="82">
        <v>677</v>
      </c>
      <c r="H127" s="171">
        <v>1</v>
      </c>
      <c r="I127" s="110"/>
      <c r="J127" s="110"/>
      <c r="K127" s="133"/>
      <c r="L127" s="134"/>
      <c r="M127" s="134"/>
      <c r="N127" s="135"/>
      <c r="O127" s="136"/>
      <c r="P127" s="137"/>
      <c r="Q127" s="140"/>
      <c r="R127" s="257"/>
      <c r="S127" s="109"/>
    </row>
    <row r="128" spans="2:20" ht="12.75" outlineLevel="1">
      <c r="B128" s="490"/>
      <c r="C128" s="512"/>
      <c r="D128" s="132" t="s">
        <v>38</v>
      </c>
      <c r="E128" s="168">
        <v>17</v>
      </c>
      <c r="F128" s="169">
        <v>3666</v>
      </c>
      <c r="G128" s="82">
        <v>3639</v>
      </c>
      <c r="H128" s="171">
        <v>0.43</v>
      </c>
      <c r="I128" s="110"/>
      <c r="J128" s="110"/>
      <c r="K128" s="133"/>
      <c r="L128" s="134"/>
      <c r="M128" s="134"/>
      <c r="N128" s="135"/>
      <c r="O128" s="136"/>
      <c r="P128" s="137"/>
      <c r="Q128" s="140"/>
      <c r="R128" s="257"/>
      <c r="S128" s="109"/>
      <c r="T128" s="317"/>
    </row>
    <row r="129" spans="2:20" ht="12.75">
      <c r="B129" s="490"/>
      <c r="C129" s="499"/>
      <c r="D129" s="13" t="s">
        <v>78</v>
      </c>
      <c r="E129" s="37">
        <v>17</v>
      </c>
      <c r="F129" s="42">
        <v>3666</v>
      </c>
      <c r="G129" s="42">
        <v>3633</v>
      </c>
      <c r="H129" s="80">
        <v>174.09</v>
      </c>
      <c r="I129" s="42">
        <v>3633</v>
      </c>
      <c r="J129" s="80">
        <v>174.09</v>
      </c>
      <c r="K129" s="58">
        <v>17</v>
      </c>
      <c r="L129" s="59">
        <v>85</v>
      </c>
      <c r="M129" s="116">
        <v>2934</v>
      </c>
      <c r="N129" s="106">
        <f>13.9+5.79+28.9+15.1+18.8+0.05+1.92+8.85+49.1</f>
        <v>142.41</v>
      </c>
      <c r="O129" s="148"/>
      <c r="P129" s="149"/>
      <c r="Q129" s="313">
        <v>3588</v>
      </c>
      <c r="R129" s="308">
        <v>171.66</v>
      </c>
      <c r="S129" s="100"/>
      <c r="T129" t="s">
        <v>188</v>
      </c>
    </row>
    <row r="130" spans="2:19" ht="12.75">
      <c r="B130" s="490"/>
      <c r="C130" s="514" t="s">
        <v>27</v>
      </c>
      <c r="D130" s="15" t="s">
        <v>34</v>
      </c>
      <c r="E130" s="43">
        <v>50</v>
      </c>
      <c r="F130" s="44">
        <v>2947</v>
      </c>
      <c r="G130" s="44">
        <v>2104</v>
      </c>
      <c r="H130" s="53">
        <v>13.23</v>
      </c>
      <c r="I130" s="44">
        <v>2104</v>
      </c>
      <c r="J130" s="53">
        <v>13.23</v>
      </c>
      <c r="K130" s="61">
        <v>50</v>
      </c>
      <c r="L130" s="62">
        <v>2947</v>
      </c>
      <c r="M130" s="141">
        <v>2104</v>
      </c>
      <c r="N130" s="96">
        <v>13.15</v>
      </c>
      <c r="O130" s="142">
        <v>50</v>
      </c>
      <c r="P130" s="143">
        <v>2947</v>
      </c>
      <c r="Q130" s="313">
        <v>2104</v>
      </c>
      <c r="R130" s="308">
        <v>13.15</v>
      </c>
      <c r="S130" s="100" t="s">
        <v>25</v>
      </c>
    </row>
    <row r="131" spans="2:20" ht="13.5" thickBot="1">
      <c r="B131" s="508"/>
      <c r="C131" s="515"/>
      <c r="D131" s="14" t="s">
        <v>35</v>
      </c>
      <c r="E131" s="45">
        <v>50</v>
      </c>
      <c r="F131" s="46">
        <v>2947</v>
      </c>
      <c r="G131" s="46">
        <v>2104</v>
      </c>
      <c r="H131" s="21">
        <v>6.32</v>
      </c>
      <c r="I131" s="46">
        <v>2104</v>
      </c>
      <c r="J131" s="21">
        <v>6.32</v>
      </c>
      <c r="K131" s="63">
        <v>50</v>
      </c>
      <c r="L131" s="64">
        <v>2947</v>
      </c>
      <c r="M131" s="144">
        <v>1859</v>
      </c>
      <c r="N131" s="145">
        <v>5.92</v>
      </c>
      <c r="O131" s="146"/>
      <c r="P131" s="147"/>
      <c r="Q131" s="454">
        <v>1734</v>
      </c>
      <c r="R131" s="145">
        <v>5.7</v>
      </c>
      <c r="S131" s="101" t="s">
        <v>11</v>
      </c>
      <c r="T131" s="318"/>
    </row>
    <row r="132" spans="2:20" ht="12.75">
      <c r="B132" s="489" t="s">
        <v>41</v>
      </c>
      <c r="C132" s="491" t="s">
        <v>223</v>
      </c>
      <c r="D132" s="492"/>
      <c r="E132" s="420"/>
      <c r="F132" s="421"/>
      <c r="G132" s="41">
        <v>1053</v>
      </c>
      <c r="H132" s="424">
        <f>52593/2/1024/1024</f>
        <v>0.025078296661376953</v>
      </c>
      <c r="I132" s="422"/>
      <c r="J132" s="422"/>
      <c r="K132" s="423"/>
      <c r="L132" s="423"/>
      <c r="M132" s="486"/>
      <c r="N132" s="487"/>
      <c r="O132" s="478"/>
      <c r="P132" s="479"/>
      <c r="Q132" s="488"/>
      <c r="R132" s="487"/>
      <c r="S132" s="103"/>
      <c r="T132" s="318"/>
    </row>
    <row r="133" spans="2:20" ht="13.5" thickBot="1">
      <c r="B133" s="490"/>
      <c r="C133" s="501" t="s">
        <v>190</v>
      </c>
      <c r="D133" s="502"/>
      <c r="E133" s="372"/>
      <c r="F133" s="326"/>
      <c r="G133" s="326">
        <v>688</v>
      </c>
      <c r="H133" s="373">
        <v>0.19</v>
      </c>
      <c r="I133" s="326"/>
      <c r="J133" s="373"/>
      <c r="K133" s="426"/>
      <c r="L133" s="427"/>
      <c r="M133" s="448">
        <v>688</v>
      </c>
      <c r="N133" s="455">
        <v>0.19</v>
      </c>
      <c r="O133" s="450"/>
      <c r="P133" s="451"/>
      <c r="Q133" s="448">
        <v>688</v>
      </c>
      <c r="R133" s="455">
        <v>0.19</v>
      </c>
      <c r="S133" s="103"/>
      <c r="T133" s="318"/>
    </row>
    <row r="134" spans="2:19" ht="12.75">
      <c r="B134" s="490"/>
      <c r="C134" s="319" t="s">
        <v>24</v>
      </c>
      <c r="D134" s="251"/>
      <c r="E134" s="372">
        <v>4</v>
      </c>
      <c r="F134" s="326">
        <v>3672</v>
      </c>
      <c r="G134" s="326">
        <v>3662</v>
      </c>
      <c r="H134" s="373">
        <v>68.26</v>
      </c>
      <c r="I134" s="326">
        <v>3662</v>
      </c>
      <c r="J134" s="373">
        <v>68.26</v>
      </c>
      <c r="K134" s="374"/>
      <c r="L134" s="375"/>
      <c r="M134" s="376">
        <v>3662</v>
      </c>
      <c r="N134" s="377">
        <v>68.18</v>
      </c>
      <c r="O134" s="378"/>
      <c r="P134" s="376"/>
      <c r="Q134" s="376">
        <v>3662</v>
      </c>
      <c r="R134" s="377">
        <v>68.18</v>
      </c>
      <c r="S134" s="99"/>
    </row>
    <row r="135" spans="2:19" ht="12.75">
      <c r="B135" s="490"/>
      <c r="C135" s="3" t="s">
        <v>26</v>
      </c>
      <c r="D135" s="30"/>
      <c r="E135" s="48">
        <v>20</v>
      </c>
      <c r="F135" s="49">
        <v>2445</v>
      </c>
      <c r="G135" s="49">
        <v>26058</v>
      </c>
      <c r="H135" s="54">
        <v>173.85</v>
      </c>
      <c r="I135" s="49">
        <v>26058</v>
      </c>
      <c r="J135" s="54">
        <v>173.85</v>
      </c>
      <c r="K135" s="31"/>
      <c r="L135" s="32"/>
      <c r="M135" s="456">
        <v>26058</v>
      </c>
      <c r="N135" s="457">
        <v>173.85</v>
      </c>
      <c r="O135" s="458"/>
      <c r="P135" s="459"/>
      <c r="Q135" s="456">
        <v>26058</v>
      </c>
      <c r="R135" s="457">
        <v>173.85</v>
      </c>
      <c r="S135" s="103"/>
    </row>
    <row r="136" spans="2:19" ht="12.75">
      <c r="B136" s="490"/>
      <c r="C136" s="498" t="s">
        <v>27</v>
      </c>
      <c r="D136" s="13" t="s">
        <v>52</v>
      </c>
      <c r="E136" s="37">
        <v>21</v>
      </c>
      <c r="F136" s="38">
        <v>2445</v>
      </c>
      <c r="G136" s="38">
        <v>1619</v>
      </c>
      <c r="H136" s="179">
        <v>15.66</v>
      </c>
      <c r="I136" s="38">
        <v>1619</v>
      </c>
      <c r="J136" s="179">
        <v>15.66</v>
      </c>
      <c r="K136" s="58">
        <v>21</v>
      </c>
      <c r="L136" s="59">
        <v>500</v>
      </c>
      <c r="M136" s="452">
        <v>1619</v>
      </c>
      <c r="N136" s="460">
        <v>15.66</v>
      </c>
      <c r="O136" s="461"/>
      <c r="P136" s="462"/>
      <c r="Q136" s="452">
        <v>1619</v>
      </c>
      <c r="R136" s="460">
        <v>15.66</v>
      </c>
      <c r="S136" s="100"/>
    </row>
    <row r="137" spans="2:19" ht="12.75">
      <c r="B137" s="490"/>
      <c r="C137" s="512"/>
      <c r="D137" s="33" t="s">
        <v>199</v>
      </c>
      <c r="E137" s="68">
        <v>180</v>
      </c>
      <c r="F137" s="69">
        <v>592</v>
      </c>
      <c r="G137" s="69">
        <v>68</v>
      </c>
      <c r="H137" s="74">
        <v>0.0042</v>
      </c>
      <c r="I137" s="92"/>
      <c r="J137" s="92"/>
      <c r="K137" s="56"/>
      <c r="L137" s="57"/>
      <c r="M137" s="452">
        <v>68</v>
      </c>
      <c r="N137" s="463">
        <v>0.0042</v>
      </c>
      <c r="O137" s="464"/>
      <c r="P137" s="447"/>
      <c r="Q137" s="452">
        <v>68</v>
      </c>
      <c r="R137" s="463">
        <v>0.0042</v>
      </c>
      <c r="S137" s="102"/>
    </row>
    <row r="138" spans="1:19" ht="12.75">
      <c r="A138" t="s">
        <v>131</v>
      </c>
      <c r="B138" s="490"/>
      <c r="C138" s="512"/>
      <c r="D138" s="33" t="s">
        <v>51</v>
      </c>
      <c r="E138" s="37">
        <v>21</v>
      </c>
      <c r="F138" s="38">
        <v>2445</v>
      </c>
      <c r="G138" s="38">
        <v>1619</v>
      </c>
      <c r="H138" s="67">
        <v>1</v>
      </c>
      <c r="I138" s="38">
        <v>1619</v>
      </c>
      <c r="J138" s="67">
        <v>1</v>
      </c>
      <c r="K138" s="56">
        <v>21</v>
      </c>
      <c r="L138" s="57">
        <v>2445</v>
      </c>
      <c r="M138" s="307">
        <v>1619</v>
      </c>
      <c r="N138" s="312">
        <v>0.93</v>
      </c>
      <c r="O138" s="344"/>
      <c r="P138" s="345"/>
      <c r="Q138" s="307">
        <v>1619</v>
      </c>
      <c r="R138" s="312">
        <v>0.93</v>
      </c>
      <c r="S138" s="102" t="s">
        <v>7</v>
      </c>
    </row>
    <row r="139" spans="2:19" ht="12.75">
      <c r="B139" s="490"/>
      <c r="C139" s="512"/>
      <c r="D139" s="33" t="s">
        <v>0</v>
      </c>
      <c r="E139" s="68">
        <v>21</v>
      </c>
      <c r="F139" s="69">
        <v>2445</v>
      </c>
      <c r="G139" s="69">
        <v>1619</v>
      </c>
      <c r="H139" s="70">
        <v>0.63</v>
      </c>
      <c r="I139" s="93"/>
      <c r="J139" s="93"/>
      <c r="K139" s="56"/>
      <c r="L139" s="57"/>
      <c r="M139" s="452">
        <v>1619</v>
      </c>
      <c r="N139" s="469">
        <v>0.63</v>
      </c>
      <c r="O139" s="465"/>
      <c r="P139" s="466"/>
      <c r="Q139" s="452">
        <v>1619</v>
      </c>
      <c r="R139" s="469">
        <v>0.63</v>
      </c>
      <c r="S139" s="102"/>
    </row>
    <row r="140" spans="2:19" ht="12.75">
      <c r="B140" s="490"/>
      <c r="C140" s="512"/>
      <c r="D140" s="33" t="s">
        <v>1</v>
      </c>
      <c r="E140" s="68">
        <v>54</v>
      </c>
      <c r="F140" s="69">
        <v>2445</v>
      </c>
      <c r="G140" s="69">
        <v>1616</v>
      </c>
      <c r="H140" s="70">
        <v>0.17</v>
      </c>
      <c r="I140" s="93"/>
      <c r="J140" s="93"/>
      <c r="K140" s="56"/>
      <c r="L140" s="57"/>
      <c r="M140" s="452">
        <v>1616</v>
      </c>
      <c r="N140" s="469">
        <v>0.17</v>
      </c>
      <c r="O140" s="465"/>
      <c r="P140" s="466"/>
      <c r="Q140" s="452">
        <v>1616</v>
      </c>
      <c r="R140" s="469">
        <v>0.17</v>
      </c>
      <c r="S140" s="102"/>
    </row>
    <row r="141" spans="2:19" ht="12.75">
      <c r="B141" s="490"/>
      <c r="C141" s="512"/>
      <c r="D141" s="33" t="s">
        <v>2</v>
      </c>
      <c r="E141" s="68">
        <v>21</v>
      </c>
      <c r="F141" s="69">
        <v>2445</v>
      </c>
      <c r="G141" s="69">
        <v>1619</v>
      </c>
      <c r="H141" s="70">
        <v>4.88</v>
      </c>
      <c r="I141" s="93"/>
      <c r="J141" s="93"/>
      <c r="K141" s="56"/>
      <c r="L141" s="57"/>
      <c r="M141" s="452">
        <v>1619</v>
      </c>
      <c r="N141" s="469">
        <v>4.88</v>
      </c>
      <c r="O141" s="465"/>
      <c r="P141" s="466"/>
      <c r="Q141" s="452">
        <v>1619</v>
      </c>
      <c r="R141" s="469">
        <v>4.88</v>
      </c>
      <c r="S141" s="102"/>
    </row>
    <row r="142" spans="2:19" ht="12.75">
      <c r="B142" s="490"/>
      <c r="C142" s="512"/>
      <c r="D142" s="33" t="s">
        <v>3</v>
      </c>
      <c r="E142" s="71">
        <v>54</v>
      </c>
      <c r="F142" s="72">
        <v>2445</v>
      </c>
      <c r="G142" s="72">
        <v>1616</v>
      </c>
      <c r="H142" s="73">
        <v>0.33</v>
      </c>
      <c r="I142" s="94"/>
      <c r="J142" s="94"/>
      <c r="K142" s="56"/>
      <c r="L142" s="57"/>
      <c r="M142" s="470">
        <v>1616</v>
      </c>
      <c r="N142" s="471">
        <v>0.33</v>
      </c>
      <c r="O142" s="465"/>
      <c r="P142" s="466"/>
      <c r="Q142" s="470">
        <v>1616</v>
      </c>
      <c r="R142" s="471">
        <v>0.33</v>
      </c>
      <c r="S142" s="102"/>
    </row>
    <row r="143" spans="2:19" ht="12.75">
      <c r="B143" s="490"/>
      <c r="C143" s="512"/>
      <c r="D143" s="33" t="s">
        <v>4</v>
      </c>
      <c r="E143" s="71">
        <v>21</v>
      </c>
      <c r="F143" s="72">
        <v>2445</v>
      </c>
      <c r="G143" s="72">
        <v>1619</v>
      </c>
      <c r="H143" s="73">
        <v>4.89</v>
      </c>
      <c r="I143" s="94"/>
      <c r="J143" s="94"/>
      <c r="K143" s="56"/>
      <c r="L143" s="57"/>
      <c r="M143" s="470">
        <v>1619</v>
      </c>
      <c r="N143" s="471">
        <v>4.89</v>
      </c>
      <c r="O143" s="465"/>
      <c r="P143" s="466"/>
      <c r="Q143" s="470">
        <v>1619</v>
      </c>
      <c r="R143" s="471">
        <v>4.89</v>
      </c>
      <c r="S143" s="102"/>
    </row>
    <row r="144" spans="2:19" ht="12.75">
      <c r="B144" s="490"/>
      <c r="C144" s="512"/>
      <c r="D144" s="33" t="s">
        <v>5</v>
      </c>
      <c r="E144" s="71">
        <v>54</v>
      </c>
      <c r="F144" s="72">
        <v>2445</v>
      </c>
      <c r="G144" s="72">
        <v>1616</v>
      </c>
      <c r="H144" s="73">
        <v>0.33</v>
      </c>
      <c r="I144" s="94"/>
      <c r="J144" s="94"/>
      <c r="K144" s="56"/>
      <c r="L144" s="57"/>
      <c r="M144" s="470">
        <v>1616</v>
      </c>
      <c r="N144" s="471">
        <v>0.33</v>
      </c>
      <c r="O144" s="465"/>
      <c r="P144" s="466"/>
      <c r="Q144" s="470">
        <v>1616</v>
      </c>
      <c r="R144" s="471">
        <v>0.33</v>
      </c>
      <c r="S144" s="102"/>
    </row>
    <row r="145" spans="2:19" ht="13.5" thickBot="1">
      <c r="B145" s="490"/>
      <c r="C145" s="509"/>
      <c r="D145" s="60" t="s">
        <v>6</v>
      </c>
      <c r="E145" s="429">
        <v>54</v>
      </c>
      <c r="F145" s="430">
        <v>2445</v>
      </c>
      <c r="G145" s="430">
        <v>1616</v>
      </c>
      <c r="H145" s="431">
        <v>1.25</v>
      </c>
      <c r="I145" s="432"/>
      <c r="J145" s="432"/>
      <c r="K145" s="56"/>
      <c r="L145" s="57"/>
      <c r="M145" s="472">
        <v>1616</v>
      </c>
      <c r="N145" s="473">
        <v>1.25</v>
      </c>
      <c r="O145" s="467"/>
      <c r="P145" s="468"/>
      <c r="Q145" s="472">
        <v>1616</v>
      </c>
      <c r="R145" s="473">
        <v>1.25</v>
      </c>
      <c r="S145" s="102"/>
    </row>
    <row r="146" spans="2:19" ht="13.5" thickBot="1">
      <c r="B146" s="489" t="s">
        <v>32</v>
      </c>
      <c r="C146" s="491" t="s">
        <v>223</v>
      </c>
      <c r="D146" s="492"/>
      <c r="E146" s="420"/>
      <c r="F146" s="421"/>
      <c r="G146" s="41">
        <v>557</v>
      </c>
      <c r="H146" s="424">
        <f>44968/2/1024/1024</f>
        <v>0.021442413330078125</v>
      </c>
      <c r="I146" s="422"/>
      <c r="J146" s="422"/>
      <c r="K146" s="423"/>
      <c r="L146" s="423"/>
      <c r="M146" s="486"/>
      <c r="N146" s="487"/>
      <c r="O146" s="478"/>
      <c r="P146" s="479"/>
      <c r="Q146" s="488"/>
      <c r="R146" s="487"/>
      <c r="S146" s="103"/>
    </row>
    <row r="147" spans="2:19" ht="12.75">
      <c r="B147" s="490"/>
      <c r="C147" s="503" t="s">
        <v>190</v>
      </c>
      <c r="D147" s="504"/>
      <c r="E147" s="247"/>
      <c r="F147" s="248"/>
      <c r="G147" s="248">
        <v>11560</v>
      </c>
      <c r="H147" s="433">
        <v>19.62</v>
      </c>
      <c r="I147" s="247">
        <v>3662</v>
      </c>
      <c r="J147" s="433">
        <v>10.58</v>
      </c>
      <c r="K147" s="388">
        <v>4</v>
      </c>
      <c r="L147" s="434">
        <v>1660</v>
      </c>
      <c r="M147" s="428">
        <v>11531</v>
      </c>
      <c r="N147" s="435">
        <v>19.15</v>
      </c>
      <c r="O147" s="436"/>
      <c r="P147" s="437"/>
      <c r="Q147" s="406">
        <v>11531</v>
      </c>
      <c r="R147" s="425">
        <v>19.15</v>
      </c>
      <c r="S147" s="99"/>
    </row>
    <row r="148" spans="2:19" ht="12.75" customHeight="1" hidden="1" outlineLevel="1">
      <c r="B148" s="490"/>
      <c r="C148" s="358" t="s">
        <v>26</v>
      </c>
      <c r="D148" s="131" t="s">
        <v>45</v>
      </c>
      <c r="E148" s="89">
        <v>4</v>
      </c>
      <c r="F148" s="82">
        <v>3672</v>
      </c>
      <c r="G148" s="82">
        <v>3660</v>
      </c>
      <c r="H148" s="150">
        <v>3.83</v>
      </c>
      <c r="I148" s="191"/>
      <c r="J148" s="150"/>
      <c r="K148" s="182"/>
      <c r="L148" s="183"/>
      <c r="M148" s="183"/>
      <c r="N148" s="184"/>
      <c r="O148" s="185"/>
      <c r="P148" s="186"/>
      <c r="Q148" s="183"/>
      <c r="R148" s="314"/>
      <c r="S148" s="542" t="s">
        <v>13</v>
      </c>
    </row>
    <row r="149" spans="2:19" ht="12.75" customHeight="1" hidden="1" outlineLevel="1">
      <c r="B149" s="490"/>
      <c r="C149" s="359"/>
      <c r="D149" s="187" t="s">
        <v>46</v>
      </c>
      <c r="E149" s="191">
        <v>10</v>
      </c>
      <c r="F149" s="82">
        <v>3672</v>
      </c>
      <c r="G149" s="82">
        <v>3555</v>
      </c>
      <c r="H149" s="150">
        <v>0.25</v>
      </c>
      <c r="I149" s="298"/>
      <c r="J149" s="187"/>
      <c r="K149" s="151"/>
      <c r="L149" s="123"/>
      <c r="M149" s="183"/>
      <c r="N149" s="184"/>
      <c r="O149" s="189"/>
      <c r="P149" s="190"/>
      <c r="Q149" s="123"/>
      <c r="R149" s="315"/>
      <c r="S149" s="543"/>
    </row>
    <row r="150" spans="2:19" ht="12.75" customHeight="1" hidden="1" outlineLevel="1">
      <c r="B150" s="490"/>
      <c r="C150" s="359"/>
      <c r="D150" s="360" t="s">
        <v>38</v>
      </c>
      <c r="E150" s="361">
        <v>4</v>
      </c>
      <c r="F150" s="245">
        <v>3672</v>
      </c>
      <c r="G150" s="245">
        <v>3660</v>
      </c>
      <c r="H150" s="362">
        <v>0.38</v>
      </c>
      <c r="I150" s="363"/>
      <c r="J150" s="364"/>
      <c r="K150" s="151"/>
      <c r="L150" s="123"/>
      <c r="M150" s="123"/>
      <c r="N150" s="222"/>
      <c r="O150" s="189"/>
      <c r="P150" s="190"/>
      <c r="Q150" s="123"/>
      <c r="R150" s="315"/>
      <c r="S150" s="543"/>
    </row>
    <row r="151" spans="2:19" ht="12.75" outlineLevel="1">
      <c r="B151" s="490"/>
      <c r="C151" s="1" t="s">
        <v>24</v>
      </c>
      <c r="D151" s="13"/>
      <c r="E151" s="37">
        <v>4</v>
      </c>
      <c r="F151" s="38">
        <v>3672</v>
      </c>
      <c r="G151" s="38">
        <v>3662</v>
      </c>
      <c r="H151" s="365">
        <v>10.58</v>
      </c>
      <c r="I151" s="37">
        <v>3662</v>
      </c>
      <c r="J151" s="365">
        <v>10.58</v>
      </c>
      <c r="K151" s="366">
        <v>4</v>
      </c>
      <c r="L151" s="334">
        <v>1660</v>
      </c>
      <c r="M151" s="367">
        <v>1651</v>
      </c>
      <c r="N151" s="368">
        <v>5.13</v>
      </c>
      <c r="O151" s="369"/>
      <c r="P151" s="370"/>
      <c r="Q151" s="367">
        <v>3379</v>
      </c>
      <c r="R151" s="371">
        <v>9.62</v>
      </c>
      <c r="S151" s="543"/>
    </row>
    <row r="152" spans="2:19" ht="12.75">
      <c r="B152" s="490"/>
      <c r="C152" s="498" t="s">
        <v>26</v>
      </c>
      <c r="D152" s="33" t="s">
        <v>47</v>
      </c>
      <c r="E152" s="193">
        <v>10</v>
      </c>
      <c r="F152" s="194">
        <v>3672</v>
      </c>
      <c r="G152" s="194">
        <v>3554</v>
      </c>
      <c r="H152" s="192">
        <v>6.19</v>
      </c>
      <c r="I152" s="194">
        <v>3554</v>
      </c>
      <c r="J152" s="192">
        <v>6.19</v>
      </c>
      <c r="K152" s="65"/>
      <c r="L152" s="66"/>
      <c r="M152" s="176">
        <v>3545</v>
      </c>
      <c r="N152" s="177">
        <v>6.05</v>
      </c>
      <c r="O152" s="165"/>
      <c r="P152" s="166"/>
      <c r="Q152" s="119">
        <v>3548</v>
      </c>
      <c r="R152" s="285">
        <v>6.06</v>
      </c>
      <c r="S152" s="543"/>
    </row>
    <row r="153" spans="2:19" ht="12.75">
      <c r="B153" s="490"/>
      <c r="C153" s="505"/>
      <c r="D153" s="33" t="s">
        <v>48</v>
      </c>
      <c r="E153" s="193">
        <v>12</v>
      </c>
      <c r="F153" s="194">
        <v>3666</v>
      </c>
      <c r="G153" s="194">
        <v>3017</v>
      </c>
      <c r="H153" s="192">
        <v>0.91</v>
      </c>
      <c r="I153" s="194">
        <v>3017</v>
      </c>
      <c r="J153" s="192">
        <v>0.91</v>
      </c>
      <c r="K153" s="56"/>
      <c r="L153" s="57"/>
      <c r="M153" s="176">
        <v>3016</v>
      </c>
      <c r="N153" s="178">
        <v>0.8</v>
      </c>
      <c r="O153" s="165"/>
      <c r="P153" s="166"/>
      <c r="Q153" s="307">
        <v>3017</v>
      </c>
      <c r="R153" s="312">
        <v>0.8</v>
      </c>
      <c r="S153" s="544"/>
    </row>
    <row r="154" spans="2:19" ht="12.75" customHeight="1" hidden="1" outlineLevel="1">
      <c r="B154" s="490"/>
      <c r="C154" s="498" t="s">
        <v>27</v>
      </c>
      <c r="D154" s="158" t="s">
        <v>49</v>
      </c>
      <c r="E154" s="89">
        <v>22</v>
      </c>
      <c r="F154" s="82">
        <v>2994</v>
      </c>
      <c r="G154" s="82">
        <v>2856</v>
      </c>
      <c r="H154" s="150">
        <v>0.2</v>
      </c>
      <c r="I154" s="191"/>
      <c r="J154" s="150"/>
      <c r="K154" s="151"/>
      <c r="L154" s="123"/>
      <c r="M154" s="123"/>
      <c r="N154" s="152"/>
      <c r="O154" s="154"/>
      <c r="P154" s="155"/>
      <c r="Q154" s="316"/>
      <c r="R154" s="310"/>
      <c r="S154" s="102"/>
    </row>
    <row r="155" spans="2:19" ht="12.75" customHeight="1" hidden="1" outlineLevel="1">
      <c r="B155" s="490"/>
      <c r="C155" s="509"/>
      <c r="D155" s="158" t="s">
        <v>50</v>
      </c>
      <c r="E155" s="89">
        <v>22</v>
      </c>
      <c r="F155" s="82">
        <v>2994</v>
      </c>
      <c r="G155" s="82">
        <v>2867</v>
      </c>
      <c r="H155" s="157">
        <v>0.34</v>
      </c>
      <c r="I155" s="181"/>
      <c r="J155" s="157"/>
      <c r="K155" s="151"/>
      <c r="L155" s="123"/>
      <c r="M155" s="123"/>
      <c r="N155" s="152"/>
      <c r="O155" s="154"/>
      <c r="P155" s="155"/>
      <c r="Q155" s="316"/>
      <c r="R155" s="310"/>
      <c r="S155" s="102"/>
    </row>
    <row r="156" spans="2:19" ht="12.75" collapsed="1">
      <c r="B156" s="490"/>
      <c r="C156" s="509"/>
      <c r="D156" s="336" t="s">
        <v>47</v>
      </c>
      <c r="E156" s="37">
        <v>22</v>
      </c>
      <c r="F156" s="38">
        <v>2994</v>
      </c>
      <c r="G156" s="38">
        <v>2867</v>
      </c>
      <c r="H156" s="20">
        <v>14.67</v>
      </c>
      <c r="I156" s="37">
        <v>2867</v>
      </c>
      <c r="J156" s="20">
        <v>14.67</v>
      </c>
      <c r="K156" s="56">
        <v>22</v>
      </c>
      <c r="L156" s="57">
        <v>2339</v>
      </c>
      <c r="M156" s="119">
        <v>2866</v>
      </c>
      <c r="N156" s="120">
        <v>14.5</v>
      </c>
      <c r="O156" s="34"/>
      <c r="P156" s="29"/>
      <c r="Q156" s="307">
        <v>2867</v>
      </c>
      <c r="R156" s="312">
        <v>14.55</v>
      </c>
      <c r="S156" s="102"/>
    </row>
    <row r="157" spans="2:19" ht="13.5" thickBot="1">
      <c r="B157" s="490"/>
      <c r="C157" s="509"/>
      <c r="D157" s="379" t="s">
        <v>48</v>
      </c>
      <c r="E157" s="50">
        <v>32</v>
      </c>
      <c r="F157" s="47">
        <v>2985</v>
      </c>
      <c r="G157" s="47">
        <v>2485</v>
      </c>
      <c r="H157" s="355">
        <v>1.67</v>
      </c>
      <c r="I157" s="50">
        <v>2485</v>
      </c>
      <c r="J157" s="355">
        <v>1.67</v>
      </c>
      <c r="K157" s="56">
        <v>32</v>
      </c>
      <c r="L157" s="57">
        <v>2985</v>
      </c>
      <c r="M157" s="307">
        <v>2485</v>
      </c>
      <c r="N157" s="274">
        <v>1.58</v>
      </c>
      <c r="O157" s="438"/>
      <c r="P157" s="439"/>
      <c r="Q157" s="307">
        <v>2485</v>
      </c>
      <c r="R157" s="312">
        <v>1.58</v>
      </c>
      <c r="S157" s="101"/>
    </row>
    <row r="158" spans="2:19" ht="13.5" thickBot="1">
      <c r="B158" s="489" t="s">
        <v>39</v>
      </c>
      <c r="C158" s="491" t="s">
        <v>223</v>
      </c>
      <c r="D158" s="492"/>
      <c r="E158" s="420"/>
      <c r="F158" s="421"/>
      <c r="G158" s="41">
        <v>412</v>
      </c>
      <c r="H158" s="444">
        <f>10322/2/1024/1024</f>
        <v>0.004921913146972656</v>
      </c>
      <c r="I158" s="422"/>
      <c r="J158" s="422"/>
      <c r="K158" s="423"/>
      <c r="L158" s="423"/>
      <c r="M158" s="486"/>
      <c r="N158" s="487"/>
      <c r="O158" s="478"/>
      <c r="P158" s="479"/>
      <c r="Q158" s="488"/>
      <c r="R158" s="487"/>
      <c r="S158" s="103"/>
    </row>
    <row r="159" spans="2:19" ht="12.75">
      <c r="B159" s="490"/>
      <c r="C159" s="503" t="s">
        <v>190</v>
      </c>
      <c r="D159" s="504"/>
      <c r="E159" s="440"/>
      <c r="F159" s="441"/>
      <c r="G159" s="248">
        <v>81</v>
      </c>
      <c r="H159" s="442">
        <f>3.69/1024</f>
        <v>0.003603515625</v>
      </c>
      <c r="M159" s="376">
        <v>81</v>
      </c>
      <c r="N159" s="443">
        <f>3.69/1024</f>
        <v>0.003603515625</v>
      </c>
      <c r="O159" s="357"/>
      <c r="P159" s="357"/>
      <c r="Q159" s="376">
        <v>81</v>
      </c>
      <c r="R159" s="443">
        <f>3.69/1024</f>
        <v>0.003603515625</v>
      </c>
      <c r="S159" s="104"/>
    </row>
    <row r="160" spans="2:19" ht="12.75">
      <c r="B160" s="490"/>
      <c r="C160" s="498" t="s">
        <v>24</v>
      </c>
      <c r="D160" s="336" t="s">
        <v>14</v>
      </c>
      <c r="E160" s="335">
        <v>4</v>
      </c>
      <c r="F160" s="38">
        <v>3672</v>
      </c>
      <c r="G160" s="38">
        <v>3662</v>
      </c>
      <c r="H160" s="356">
        <v>34.3</v>
      </c>
      <c r="I160" s="335">
        <v>3662</v>
      </c>
      <c r="J160" s="352">
        <v>34.3</v>
      </c>
      <c r="K160" s="353"/>
      <c r="L160" s="353"/>
      <c r="M160" s="116">
        <f>856+768+663</f>
        <v>2287</v>
      </c>
      <c r="N160" s="354">
        <f>8.66+7.78+6.71</f>
        <v>23.150000000000002</v>
      </c>
      <c r="O160" s="108"/>
      <c r="P160" s="108"/>
      <c r="Q160" s="331">
        <v>3662</v>
      </c>
      <c r="R160" s="332">
        <v>34.22</v>
      </c>
      <c r="S160" s="105"/>
    </row>
    <row r="161" spans="2:19" ht="12.75" outlineLevel="1">
      <c r="B161" s="490"/>
      <c r="C161" s="499"/>
      <c r="D161" s="232" t="s">
        <v>15</v>
      </c>
      <c r="E161" s="89">
        <v>4</v>
      </c>
      <c r="F161" s="82">
        <v>3672</v>
      </c>
      <c r="G161" s="82">
        <v>3662</v>
      </c>
      <c r="H161" s="88">
        <v>34.3</v>
      </c>
      <c r="I161" s="299"/>
      <c r="J161" s="291"/>
      <c r="K161" s="133"/>
      <c r="L161" s="134"/>
      <c r="M161" s="159"/>
      <c r="N161" s="153"/>
      <c r="O161" s="114"/>
      <c r="P161" s="115"/>
      <c r="Q161" s="167"/>
      <c r="R161" s="257"/>
      <c r="S161" s="105"/>
    </row>
    <row r="162" spans="2:19" ht="12.75" outlineLevel="1">
      <c r="B162" s="490"/>
      <c r="C162" s="495" t="s">
        <v>26</v>
      </c>
      <c r="D162" s="232" t="s">
        <v>146</v>
      </c>
      <c r="E162" s="89">
        <v>14</v>
      </c>
      <c r="F162" s="82">
        <v>3666</v>
      </c>
      <c r="G162" s="82">
        <v>3393</v>
      </c>
      <c r="H162" s="88">
        <v>0.24</v>
      </c>
      <c r="I162" s="299"/>
      <c r="J162" s="291"/>
      <c r="K162" s="133"/>
      <c r="L162" s="134"/>
      <c r="M162" s="159"/>
      <c r="N162" s="153"/>
      <c r="O162" s="114"/>
      <c r="P162" s="115"/>
      <c r="Q162" s="167"/>
      <c r="R162" s="257"/>
      <c r="S162" s="105"/>
    </row>
    <row r="163" spans="2:19" ht="12.75" outlineLevel="1">
      <c r="B163" s="490"/>
      <c r="C163" s="496"/>
      <c r="D163" s="232" t="s">
        <v>179</v>
      </c>
      <c r="E163" s="89">
        <v>122</v>
      </c>
      <c r="F163" s="82">
        <v>146</v>
      </c>
      <c r="G163" s="82">
        <v>8</v>
      </c>
      <c r="H163" s="302">
        <v>0.001</v>
      </c>
      <c r="I163" s="299"/>
      <c r="J163" s="291"/>
      <c r="K163" s="133"/>
      <c r="L163" s="134"/>
      <c r="M163" s="159"/>
      <c r="N163" s="153"/>
      <c r="O163" s="114"/>
      <c r="P163" s="115"/>
      <c r="Q163" s="167"/>
      <c r="R163" s="257"/>
      <c r="S163" s="105"/>
    </row>
    <row r="164" spans="2:19" ht="12.75" outlineLevel="1">
      <c r="B164" s="490"/>
      <c r="C164" s="497"/>
      <c r="D164" s="232" t="s">
        <v>147</v>
      </c>
      <c r="E164" s="89">
        <v>7</v>
      </c>
      <c r="F164" s="82">
        <v>3666</v>
      </c>
      <c r="G164" s="82">
        <v>3463</v>
      </c>
      <c r="H164" s="88">
        <v>0.25</v>
      </c>
      <c r="I164" s="299"/>
      <c r="J164" s="291"/>
      <c r="K164" s="133"/>
      <c r="L164" s="134"/>
      <c r="M164" s="159"/>
      <c r="N164" s="153"/>
      <c r="O164" s="114"/>
      <c r="P164" s="115"/>
      <c r="Q164" s="167"/>
      <c r="R164" s="257"/>
      <c r="S164" s="105"/>
    </row>
    <row r="165" spans="2:19" ht="12.75" outlineLevel="1">
      <c r="B165" s="490"/>
      <c r="C165" s="497"/>
      <c r="D165" s="232" t="s">
        <v>148</v>
      </c>
      <c r="E165" s="89">
        <v>30</v>
      </c>
      <c r="F165" s="82">
        <v>3658</v>
      </c>
      <c r="G165" s="82">
        <v>184</v>
      </c>
      <c r="H165" s="88">
        <v>0.02</v>
      </c>
      <c r="I165" s="299"/>
      <c r="J165" s="291"/>
      <c r="K165" s="133"/>
      <c r="L165" s="134"/>
      <c r="M165" s="159"/>
      <c r="N165" s="153"/>
      <c r="O165" s="114"/>
      <c r="P165" s="115"/>
      <c r="Q165" s="167"/>
      <c r="R165" s="257"/>
      <c r="S165" s="105"/>
    </row>
    <row r="166" spans="2:19" ht="12.75" outlineLevel="1">
      <c r="B166" s="490"/>
      <c r="C166" s="497"/>
      <c r="D166" s="232" t="s">
        <v>149</v>
      </c>
      <c r="E166" s="89">
        <v>1</v>
      </c>
      <c r="F166" s="82">
        <v>3666</v>
      </c>
      <c r="G166" s="82">
        <v>3465</v>
      </c>
      <c r="H166" s="88">
        <v>0.24</v>
      </c>
      <c r="I166" s="299"/>
      <c r="J166" s="291"/>
      <c r="K166" s="133"/>
      <c r="L166" s="134"/>
      <c r="M166" s="159"/>
      <c r="N166" s="153"/>
      <c r="O166" s="114"/>
      <c r="P166" s="115"/>
      <c r="Q166" s="167"/>
      <c r="R166" s="257"/>
      <c r="S166" s="105"/>
    </row>
    <row r="167" spans="2:19" ht="12.75" outlineLevel="1">
      <c r="B167" s="490"/>
      <c r="C167" s="497"/>
      <c r="D167" s="232" t="s">
        <v>150</v>
      </c>
      <c r="E167" s="89">
        <v>30</v>
      </c>
      <c r="F167" s="82">
        <v>3666</v>
      </c>
      <c r="G167" s="82">
        <v>3362</v>
      </c>
      <c r="H167" s="88">
        <v>0.24</v>
      </c>
      <c r="I167" s="299"/>
      <c r="J167" s="291"/>
      <c r="K167" s="133"/>
      <c r="L167" s="134"/>
      <c r="M167" s="159"/>
      <c r="N167" s="153"/>
      <c r="O167" s="114"/>
      <c r="P167" s="115"/>
      <c r="Q167" s="167"/>
      <c r="R167" s="257"/>
      <c r="S167" s="105"/>
    </row>
    <row r="168" spans="2:19" ht="12.75" outlineLevel="1">
      <c r="B168" s="490"/>
      <c r="C168" s="497"/>
      <c r="D168" s="232" t="s">
        <v>151</v>
      </c>
      <c r="E168" s="89">
        <v>1</v>
      </c>
      <c r="F168" s="82">
        <v>3666</v>
      </c>
      <c r="G168" s="82">
        <v>3395</v>
      </c>
      <c r="H168" s="88">
        <v>0.24</v>
      </c>
      <c r="I168" s="299"/>
      <c r="J168" s="291"/>
      <c r="K168" s="133"/>
      <c r="L168" s="134"/>
      <c r="M168" s="159"/>
      <c r="N168" s="153"/>
      <c r="O168" s="114"/>
      <c r="P168" s="115"/>
      <c r="Q168" s="167"/>
      <c r="R168" s="257"/>
      <c r="S168" s="105"/>
    </row>
    <row r="169" spans="2:19" ht="13.5" outlineLevel="1">
      <c r="B169" s="490"/>
      <c r="C169" s="497"/>
      <c r="D169" s="231" t="s">
        <v>152</v>
      </c>
      <c r="E169" s="89">
        <v>14</v>
      </c>
      <c r="F169" s="82">
        <v>3666</v>
      </c>
      <c r="G169" s="82">
        <v>2587</v>
      </c>
      <c r="H169" s="88">
        <v>0.18</v>
      </c>
      <c r="I169" s="299"/>
      <c r="J169" s="291"/>
      <c r="K169" s="133"/>
      <c r="L169" s="134"/>
      <c r="M169" s="159"/>
      <c r="N169" s="153"/>
      <c r="O169" s="114"/>
      <c r="P169" s="115"/>
      <c r="Q169" s="167"/>
      <c r="R169" s="257"/>
      <c r="S169" s="105"/>
    </row>
    <row r="170" spans="2:19" ht="12.75" outlineLevel="1">
      <c r="B170" s="490"/>
      <c r="C170" s="497"/>
      <c r="D170" s="232" t="s">
        <v>153</v>
      </c>
      <c r="E170" s="89">
        <v>23</v>
      </c>
      <c r="F170" s="82">
        <v>3666</v>
      </c>
      <c r="G170" s="82">
        <v>3332</v>
      </c>
      <c r="H170" s="88">
        <v>0.36</v>
      </c>
      <c r="I170" s="299"/>
      <c r="J170" s="291"/>
      <c r="K170" s="133"/>
      <c r="L170" s="134"/>
      <c r="M170" s="159"/>
      <c r="N170" s="153"/>
      <c r="O170" s="114"/>
      <c r="P170" s="115"/>
      <c r="Q170" s="167"/>
      <c r="R170" s="257"/>
      <c r="S170" s="105"/>
    </row>
    <row r="171" spans="2:19" ht="12.75" outlineLevel="1">
      <c r="B171" s="490"/>
      <c r="C171" s="497"/>
      <c r="D171" s="232" t="s">
        <v>154</v>
      </c>
      <c r="E171" s="89">
        <v>30</v>
      </c>
      <c r="F171" s="82">
        <v>3666</v>
      </c>
      <c r="G171" s="82">
        <v>3359</v>
      </c>
      <c r="H171" s="88">
        <v>2.99</v>
      </c>
      <c r="I171" s="299"/>
      <c r="J171" s="291"/>
      <c r="K171" s="133"/>
      <c r="L171" s="134"/>
      <c r="M171" s="159"/>
      <c r="N171" s="153"/>
      <c r="O171" s="114"/>
      <c r="P171" s="115"/>
      <c r="Q171" s="167"/>
      <c r="R171" s="257"/>
      <c r="S171" s="105"/>
    </row>
    <row r="172" spans="2:19" ht="12.75" outlineLevel="1">
      <c r="B172" s="490"/>
      <c r="C172" s="497"/>
      <c r="D172" s="232" t="s">
        <v>155</v>
      </c>
      <c r="E172" s="89">
        <v>30</v>
      </c>
      <c r="F172" s="82">
        <v>3666</v>
      </c>
      <c r="G172" s="82">
        <v>1170</v>
      </c>
      <c r="H172" s="88">
        <v>0.17</v>
      </c>
      <c r="I172" s="299"/>
      <c r="J172" s="291"/>
      <c r="K172" s="133"/>
      <c r="L172" s="134"/>
      <c r="M172" s="159"/>
      <c r="N172" s="153"/>
      <c r="O172" s="114"/>
      <c r="P172" s="115"/>
      <c r="Q172" s="167"/>
      <c r="R172" s="257"/>
      <c r="S172" s="105"/>
    </row>
    <row r="173" spans="2:19" ht="12.75" outlineLevel="1">
      <c r="B173" s="490"/>
      <c r="C173" s="497"/>
      <c r="D173" s="232" t="s">
        <v>156</v>
      </c>
      <c r="E173" s="89">
        <v>15</v>
      </c>
      <c r="F173" s="82">
        <v>3666</v>
      </c>
      <c r="G173" s="82">
        <v>3369</v>
      </c>
      <c r="H173" s="88">
        <v>0.23</v>
      </c>
      <c r="I173" s="299"/>
      <c r="J173" s="291"/>
      <c r="K173" s="133"/>
      <c r="L173" s="134"/>
      <c r="M173" s="159"/>
      <c r="N173" s="153"/>
      <c r="O173" s="114"/>
      <c r="P173" s="115"/>
      <c r="Q173" s="167"/>
      <c r="R173" s="257"/>
      <c r="S173" s="105"/>
    </row>
    <row r="174" spans="2:19" ht="12.75" outlineLevel="1">
      <c r="B174" s="490"/>
      <c r="C174" s="497"/>
      <c r="D174" s="232" t="s">
        <v>157</v>
      </c>
      <c r="E174" s="89">
        <v>7</v>
      </c>
      <c r="F174" s="82">
        <v>3666</v>
      </c>
      <c r="G174" s="82">
        <v>3390</v>
      </c>
      <c r="H174" s="88">
        <v>0.24</v>
      </c>
      <c r="I174" s="299"/>
      <c r="J174" s="291"/>
      <c r="K174" s="133"/>
      <c r="L174" s="134"/>
      <c r="M174" s="159"/>
      <c r="N174" s="153"/>
      <c r="O174" s="114"/>
      <c r="P174" s="115"/>
      <c r="Q174" s="167"/>
      <c r="R174" s="257"/>
      <c r="S174" s="105"/>
    </row>
    <row r="175" spans="2:19" ht="12.75" outlineLevel="1">
      <c r="B175" s="490"/>
      <c r="C175" s="497"/>
      <c r="D175" s="232" t="s">
        <v>158</v>
      </c>
      <c r="E175" s="89">
        <v>30</v>
      </c>
      <c r="F175" s="82">
        <v>3666</v>
      </c>
      <c r="G175" s="82">
        <v>3358</v>
      </c>
      <c r="H175" s="88">
        <v>0.24</v>
      </c>
      <c r="I175" s="299"/>
      <c r="J175" s="291"/>
      <c r="K175" s="133"/>
      <c r="L175" s="134"/>
      <c r="M175" s="159"/>
      <c r="N175" s="153"/>
      <c r="O175" s="114"/>
      <c r="P175" s="115"/>
      <c r="Q175" s="167"/>
      <c r="R175" s="257"/>
      <c r="S175" s="105"/>
    </row>
    <row r="176" spans="2:19" ht="12.75" outlineLevel="1">
      <c r="B176" s="490"/>
      <c r="C176" s="497"/>
      <c r="D176" s="232" t="s">
        <v>159</v>
      </c>
      <c r="E176" s="89">
        <v>30</v>
      </c>
      <c r="F176" s="82">
        <v>3666</v>
      </c>
      <c r="G176" s="82">
        <v>3358</v>
      </c>
      <c r="H176" s="88">
        <v>0.23</v>
      </c>
      <c r="I176" s="299"/>
      <c r="J176" s="291"/>
      <c r="K176" s="133"/>
      <c r="L176" s="134"/>
      <c r="M176" s="159"/>
      <c r="N176" s="153"/>
      <c r="O176" s="114"/>
      <c r="P176" s="115"/>
      <c r="Q176" s="167"/>
      <c r="R176" s="257"/>
      <c r="S176" s="105"/>
    </row>
    <row r="177" spans="2:19" ht="12.75" outlineLevel="1">
      <c r="B177" s="490"/>
      <c r="C177" s="497"/>
      <c r="D177" s="232" t="s">
        <v>38</v>
      </c>
      <c r="E177" s="89">
        <v>14</v>
      </c>
      <c r="F177" s="82">
        <v>3666</v>
      </c>
      <c r="G177" s="82">
        <v>3325</v>
      </c>
      <c r="H177" s="88">
        <v>0.2</v>
      </c>
      <c r="I177" s="299"/>
      <c r="J177" s="291"/>
      <c r="K177" s="133"/>
      <c r="L177" s="134"/>
      <c r="M177" s="159"/>
      <c r="N177" s="153"/>
      <c r="O177" s="114"/>
      <c r="P177" s="115"/>
      <c r="Q177" s="167"/>
      <c r="R177" s="257"/>
      <c r="S177" s="105"/>
    </row>
    <row r="178" spans="2:19" ht="12.75" outlineLevel="1">
      <c r="B178" s="490"/>
      <c r="C178" s="497"/>
      <c r="D178" s="232" t="s">
        <v>160</v>
      </c>
      <c r="E178" s="89">
        <v>14</v>
      </c>
      <c r="F178" s="82">
        <v>3666</v>
      </c>
      <c r="G178" s="82">
        <v>3393</v>
      </c>
      <c r="H178" s="88">
        <v>0.24</v>
      </c>
      <c r="I178" s="299"/>
      <c r="J178" s="291"/>
      <c r="K178" s="133"/>
      <c r="L178" s="134"/>
      <c r="M178" s="159"/>
      <c r="N178" s="153"/>
      <c r="O178" s="114"/>
      <c r="P178" s="115"/>
      <c r="Q178" s="167"/>
      <c r="R178" s="257"/>
      <c r="S178" s="105"/>
    </row>
    <row r="179" spans="2:19" ht="12.75" outlineLevel="1">
      <c r="B179" s="490"/>
      <c r="C179" s="497"/>
      <c r="D179" s="232" t="s">
        <v>161</v>
      </c>
      <c r="E179" s="89">
        <v>40</v>
      </c>
      <c r="F179" s="82">
        <v>3003</v>
      </c>
      <c r="G179" s="82">
        <v>710</v>
      </c>
      <c r="H179" s="88">
        <v>0.14</v>
      </c>
      <c r="I179" s="299"/>
      <c r="J179" s="291"/>
      <c r="K179" s="133"/>
      <c r="L179" s="134"/>
      <c r="M179" s="159"/>
      <c r="N179" s="153"/>
      <c r="O179" s="114"/>
      <c r="P179" s="115"/>
      <c r="Q179" s="167"/>
      <c r="R179" s="257"/>
      <c r="S179" s="105"/>
    </row>
    <row r="180" spans="2:19" ht="13.5" outlineLevel="1">
      <c r="B180" s="490"/>
      <c r="C180" s="497"/>
      <c r="D180" s="231" t="s">
        <v>162</v>
      </c>
      <c r="E180" s="89">
        <v>30</v>
      </c>
      <c r="F180" s="82">
        <v>3666</v>
      </c>
      <c r="G180" s="82">
        <v>3357</v>
      </c>
      <c r="H180" s="88">
        <v>0.24</v>
      </c>
      <c r="I180" s="299"/>
      <c r="J180" s="291"/>
      <c r="K180" s="133"/>
      <c r="L180" s="134"/>
      <c r="M180" s="159"/>
      <c r="N180" s="153"/>
      <c r="O180" s="114"/>
      <c r="P180" s="115"/>
      <c r="Q180" s="167"/>
      <c r="R180" s="257"/>
      <c r="S180" s="105"/>
    </row>
    <row r="181" spans="2:19" ht="12.75" outlineLevel="1">
      <c r="B181" s="490"/>
      <c r="C181" s="497"/>
      <c r="D181" s="232" t="s">
        <v>163</v>
      </c>
      <c r="E181" s="89">
        <v>1</v>
      </c>
      <c r="F181" s="82">
        <v>3666</v>
      </c>
      <c r="G181" s="82">
        <v>3395</v>
      </c>
      <c r="H181" s="88">
        <v>0.65</v>
      </c>
      <c r="I181" s="299"/>
      <c r="J181" s="291"/>
      <c r="K181" s="133"/>
      <c r="L181" s="134"/>
      <c r="M181" s="159"/>
      <c r="N181" s="153"/>
      <c r="O181" s="114"/>
      <c r="P181" s="115"/>
      <c r="Q181" s="167"/>
      <c r="R181" s="257"/>
      <c r="S181" s="105"/>
    </row>
    <row r="182" spans="2:19" ht="13.5" outlineLevel="1">
      <c r="B182" s="490"/>
      <c r="C182" s="497"/>
      <c r="D182" s="231" t="s">
        <v>164</v>
      </c>
      <c r="E182" s="89">
        <v>14</v>
      </c>
      <c r="F182" s="82">
        <v>3656</v>
      </c>
      <c r="G182" s="82">
        <v>212</v>
      </c>
      <c r="H182" s="88">
        <v>0.01</v>
      </c>
      <c r="I182" s="299"/>
      <c r="J182" s="291"/>
      <c r="K182" s="133"/>
      <c r="L182" s="134"/>
      <c r="M182" s="159"/>
      <c r="N182" s="153"/>
      <c r="O182" s="114"/>
      <c r="P182" s="115"/>
      <c r="Q182" s="167"/>
      <c r="R182" s="257"/>
      <c r="S182" s="105"/>
    </row>
    <row r="183" spans="2:19" ht="12.75" outlineLevel="1">
      <c r="B183" s="490"/>
      <c r="C183" s="497"/>
      <c r="D183" s="232" t="s">
        <v>165</v>
      </c>
      <c r="E183" s="89">
        <v>23</v>
      </c>
      <c r="F183" s="82">
        <v>3666</v>
      </c>
      <c r="G183" s="82">
        <v>3370</v>
      </c>
      <c r="H183" s="88">
        <v>3.88</v>
      </c>
      <c r="I183" s="299"/>
      <c r="J183" s="291"/>
      <c r="K183" s="133"/>
      <c r="L183" s="134"/>
      <c r="M183" s="159"/>
      <c r="N183" s="153"/>
      <c r="O183" s="114"/>
      <c r="P183" s="115"/>
      <c r="Q183" s="167"/>
      <c r="R183" s="257"/>
      <c r="S183" s="105"/>
    </row>
    <row r="184" spans="2:19" ht="13.5" outlineLevel="1">
      <c r="B184" s="490"/>
      <c r="C184" s="497"/>
      <c r="D184" s="231" t="s">
        <v>166</v>
      </c>
      <c r="E184" s="89">
        <v>30</v>
      </c>
      <c r="F184" s="82">
        <v>3666</v>
      </c>
      <c r="G184" s="82">
        <v>3359</v>
      </c>
      <c r="H184" s="88">
        <v>1.23</v>
      </c>
      <c r="I184" s="299"/>
      <c r="J184" s="291"/>
      <c r="K184" s="133"/>
      <c r="L184" s="134"/>
      <c r="M184" s="159"/>
      <c r="N184" s="153"/>
      <c r="O184" s="114"/>
      <c r="P184" s="115"/>
      <c r="Q184" s="167"/>
      <c r="R184" s="257"/>
      <c r="S184" s="105"/>
    </row>
    <row r="185" spans="2:20" ht="13.5">
      <c r="B185" s="490"/>
      <c r="C185" s="497"/>
      <c r="D185" s="236" t="s">
        <v>167</v>
      </c>
      <c r="E185" s="43">
        <v>30</v>
      </c>
      <c r="F185" s="44">
        <v>3666</v>
      </c>
      <c r="G185" s="44">
        <v>3359</v>
      </c>
      <c r="H185" s="237">
        <v>1.22</v>
      </c>
      <c r="I185" s="44">
        <v>2763</v>
      </c>
      <c r="J185" s="237">
        <v>1.07</v>
      </c>
      <c r="K185" s="234"/>
      <c r="L185" s="235"/>
      <c r="M185" s="116">
        <v>2450</v>
      </c>
      <c r="N185" s="197">
        <v>0.77</v>
      </c>
      <c r="O185" s="107"/>
      <c r="P185" s="108"/>
      <c r="Q185" s="462">
        <v>1640</v>
      </c>
      <c r="R185" s="474">
        <v>0.49</v>
      </c>
      <c r="S185" s="105"/>
      <c r="T185" t="s">
        <v>191</v>
      </c>
    </row>
    <row r="186" spans="2:19" ht="12.75" outlineLevel="1">
      <c r="B186" s="490"/>
      <c r="C186" s="497"/>
      <c r="D186" s="232" t="s">
        <v>168</v>
      </c>
      <c r="E186" s="89">
        <v>23</v>
      </c>
      <c r="F186" s="82">
        <v>3366</v>
      </c>
      <c r="G186" s="82">
        <v>3360</v>
      </c>
      <c r="H186" s="88">
        <v>3.16</v>
      </c>
      <c r="I186" s="299"/>
      <c r="J186" s="291"/>
      <c r="K186" s="133"/>
      <c r="L186" s="134"/>
      <c r="M186" s="159"/>
      <c r="N186" s="153"/>
      <c r="O186" s="114"/>
      <c r="P186" s="115"/>
      <c r="Q186" s="167"/>
      <c r="R186" s="257"/>
      <c r="S186" s="105"/>
    </row>
    <row r="187" spans="2:19" ht="12.75" outlineLevel="1">
      <c r="B187" s="490"/>
      <c r="C187" s="497"/>
      <c r="D187" s="232" t="s">
        <v>169</v>
      </c>
      <c r="E187" s="89">
        <v>23</v>
      </c>
      <c r="F187" s="82">
        <v>3666</v>
      </c>
      <c r="G187" s="82">
        <v>3437</v>
      </c>
      <c r="H187" s="88">
        <v>0.24</v>
      </c>
      <c r="I187" s="299"/>
      <c r="J187" s="291"/>
      <c r="K187" s="133"/>
      <c r="L187" s="134"/>
      <c r="M187" s="159"/>
      <c r="N187" s="153"/>
      <c r="O187" s="114"/>
      <c r="P187" s="115"/>
      <c r="Q187" s="167"/>
      <c r="R187" s="257"/>
      <c r="S187" s="105"/>
    </row>
    <row r="188" spans="2:19" ht="12.75" outlineLevel="1">
      <c r="B188" s="490"/>
      <c r="C188" s="497"/>
      <c r="D188" s="232" t="s">
        <v>145</v>
      </c>
      <c r="E188" s="89">
        <v>7</v>
      </c>
      <c r="F188" s="82">
        <v>3666</v>
      </c>
      <c r="G188" s="82">
        <v>3464</v>
      </c>
      <c r="H188" s="88">
        <v>0.43</v>
      </c>
      <c r="I188" s="299"/>
      <c r="J188" s="291"/>
      <c r="K188" s="133"/>
      <c r="L188" s="134"/>
      <c r="M188" s="159"/>
      <c r="N188" s="153"/>
      <c r="O188" s="114"/>
      <c r="P188" s="115"/>
      <c r="Q188" s="167"/>
      <c r="R188" s="257"/>
      <c r="S188" s="105"/>
    </row>
    <row r="189" spans="2:19" ht="12.75" outlineLevel="1">
      <c r="B189" s="490"/>
      <c r="C189" s="497"/>
      <c r="D189" s="232" t="s">
        <v>170</v>
      </c>
      <c r="E189" s="89">
        <v>7</v>
      </c>
      <c r="F189" s="82">
        <v>3666</v>
      </c>
      <c r="G189" s="82">
        <v>3318</v>
      </c>
      <c r="H189" s="88">
        <v>0.43</v>
      </c>
      <c r="I189" s="299"/>
      <c r="J189" s="291"/>
      <c r="K189" s="133"/>
      <c r="L189" s="134"/>
      <c r="M189" s="159"/>
      <c r="N189" s="153"/>
      <c r="O189" s="114"/>
      <c r="P189" s="115"/>
      <c r="Q189" s="167"/>
      <c r="R189" s="257"/>
      <c r="S189" s="105"/>
    </row>
    <row r="190" spans="2:19" ht="12.75">
      <c r="B190" s="490"/>
      <c r="C190" s="498" t="s">
        <v>27</v>
      </c>
      <c r="D190" s="233" t="s">
        <v>56</v>
      </c>
      <c r="E190" s="37">
        <v>30</v>
      </c>
      <c r="F190" s="38">
        <v>3666</v>
      </c>
      <c r="G190" s="38">
        <v>3359</v>
      </c>
      <c r="H190" s="18">
        <v>0.6</v>
      </c>
      <c r="I190" s="38">
        <v>3359</v>
      </c>
      <c r="J190" s="18">
        <v>0.6</v>
      </c>
      <c r="K190" s="576">
        <v>30</v>
      </c>
      <c r="L190" s="573">
        <v>3666</v>
      </c>
      <c r="M190" s="195">
        <v>1806</v>
      </c>
      <c r="N190" s="196">
        <v>0.27</v>
      </c>
      <c r="O190" s="34"/>
      <c r="P190" s="29"/>
      <c r="Q190" s="565">
        <v>9355</v>
      </c>
      <c r="R190" s="568">
        <v>1.72</v>
      </c>
      <c r="S190" s="102"/>
    </row>
    <row r="191" spans="2:19" ht="12.75">
      <c r="B191" s="490"/>
      <c r="C191" s="509"/>
      <c r="D191" s="233" t="s">
        <v>53</v>
      </c>
      <c r="E191" s="37">
        <v>30</v>
      </c>
      <c r="F191" s="38">
        <v>3666</v>
      </c>
      <c r="G191" s="38">
        <v>3359</v>
      </c>
      <c r="H191" s="18">
        <v>0.45</v>
      </c>
      <c r="I191" s="38">
        <v>3359</v>
      </c>
      <c r="J191" s="18">
        <v>0.45</v>
      </c>
      <c r="K191" s="577"/>
      <c r="L191" s="574"/>
      <c r="M191" s="195">
        <v>3357</v>
      </c>
      <c r="N191" s="196">
        <v>0.39</v>
      </c>
      <c r="O191" s="34"/>
      <c r="P191" s="29"/>
      <c r="Q191" s="566"/>
      <c r="R191" s="569"/>
      <c r="S191" s="102"/>
    </row>
    <row r="192" spans="2:19" ht="12.75">
      <c r="B192" s="490"/>
      <c r="C192" s="509"/>
      <c r="D192" s="233" t="s">
        <v>54</v>
      </c>
      <c r="E192" s="37">
        <v>30</v>
      </c>
      <c r="F192" s="38">
        <v>3666</v>
      </c>
      <c r="G192" s="38">
        <v>3369</v>
      </c>
      <c r="H192" s="18">
        <v>1.23</v>
      </c>
      <c r="I192" s="38">
        <v>3369</v>
      </c>
      <c r="J192" s="18">
        <v>1.23</v>
      </c>
      <c r="K192" s="578"/>
      <c r="L192" s="575"/>
      <c r="M192" s="195">
        <v>844</v>
      </c>
      <c r="N192" s="196">
        <v>0.29</v>
      </c>
      <c r="O192" s="34"/>
      <c r="P192" s="29"/>
      <c r="Q192" s="567"/>
      <c r="R192" s="570"/>
      <c r="S192" s="102"/>
    </row>
    <row r="193" spans="2:19" ht="13.5" outlineLevel="1" thickBot="1">
      <c r="B193" s="490"/>
      <c r="C193" s="509"/>
      <c r="D193" s="243" t="s">
        <v>55</v>
      </c>
      <c r="E193" s="244">
        <v>35</v>
      </c>
      <c r="F193" s="245">
        <v>818</v>
      </c>
      <c r="G193" s="245">
        <v>530</v>
      </c>
      <c r="H193" s="246">
        <v>0.17</v>
      </c>
      <c r="I193" s="300"/>
      <c r="J193" s="291"/>
      <c r="K193" s="238"/>
      <c r="L193" s="239"/>
      <c r="M193" s="240"/>
      <c r="N193" s="241"/>
      <c r="O193" s="154"/>
      <c r="P193" s="155"/>
      <c r="Q193" s="242"/>
      <c r="R193" s="261"/>
      <c r="S193" s="102"/>
    </row>
    <row r="194" spans="2:19" ht="15" customHeight="1" thickBot="1">
      <c r="B194" s="493" t="s">
        <v>42</v>
      </c>
      <c r="C194" s="491" t="s">
        <v>223</v>
      </c>
      <c r="D194" s="492"/>
      <c r="E194" s="420"/>
      <c r="F194" s="421"/>
      <c r="G194" s="41">
        <v>621</v>
      </c>
      <c r="H194" s="444">
        <f>40050/2/1024/1024</f>
        <v>0.019097328186035156</v>
      </c>
      <c r="I194" s="422"/>
      <c r="J194" s="422"/>
      <c r="K194" s="423"/>
      <c r="L194" s="423"/>
      <c r="M194" s="486"/>
      <c r="N194" s="487"/>
      <c r="O194" s="478"/>
      <c r="P194" s="479"/>
      <c r="Q194" s="488"/>
      <c r="R194" s="487"/>
      <c r="S194" s="201"/>
    </row>
    <row r="195" spans="2:19" ht="15" customHeight="1" thickBot="1">
      <c r="B195" s="494"/>
      <c r="C195" s="319" t="s">
        <v>24</v>
      </c>
      <c r="D195" s="251"/>
      <c r="E195" s="247">
        <v>4</v>
      </c>
      <c r="F195" s="248">
        <v>3672</v>
      </c>
      <c r="G195" s="248">
        <v>3662</v>
      </c>
      <c r="H195" s="249">
        <v>119.2</v>
      </c>
      <c r="I195" s="399"/>
      <c r="J195" s="445"/>
      <c r="K195" s="446"/>
      <c r="L195" s="401"/>
      <c r="M195" s="480"/>
      <c r="N195" s="481"/>
      <c r="O195" s="485"/>
      <c r="P195" s="485"/>
      <c r="Q195" s="480"/>
      <c r="R195" s="481"/>
      <c r="S195" s="201"/>
    </row>
    <row r="196" spans="2:19" ht="15" customHeight="1" thickBot="1">
      <c r="B196" s="494"/>
      <c r="C196" s="1" t="s">
        <v>26</v>
      </c>
      <c r="D196" s="131" t="s">
        <v>38</v>
      </c>
      <c r="E196" s="89">
        <v>4</v>
      </c>
      <c r="F196" s="82">
        <v>3666</v>
      </c>
      <c r="G196" s="82">
        <v>3474</v>
      </c>
      <c r="H196" s="88">
        <v>0.25</v>
      </c>
      <c r="I196" s="399"/>
      <c r="J196" s="393"/>
      <c r="K196" s="394"/>
      <c r="L196" s="401"/>
      <c r="M196" s="587"/>
      <c r="N196" s="588"/>
      <c r="O196" s="114"/>
      <c r="P196" s="115"/>
      <c r="Q196" s="589"/>
      <c r="R196" s="590"/>
      <c r="S196" s="201"/>
    </row>
    <row r="197" spans="2:19" ht="15" customHeight="1" thickBot="1">
      <c r="B197" s="494"/>
      <c r="C197" s="498" t="s">
        <v>27</v>
      </c>
      <c r="D197" s="131" t="s">
        <v>200</v>
      </c>
      <c r="E197" s="89">
        <v>4</v>
      </c>
      <c r="F197" s="82">
        <v>3666</v>
      </c>
      <c r="G197" s="82">
        <v>3475</v>
      </c>
      <c r="H197" s="88">
        <v>16.83</v>
      </c>
      <c r="I197" s="299"/>
      <c r="J197" s="581"/>
      <c r="K197" s="183"/>
      <c r="L197" s="582"/>
      <c r="M197" s="583"/>
      <c r="N197" s="584"/>
      <c r="O197" s="403"/>
      <c r="P197" s="396"/>
      <c r="Q197" s="585"/>
      <c r="R197" s="586"/>
      <c r="S197" s="201"/>
    </row>
    <row r="198" spans="2:19" ht="15" customHeight="1" thickBot="1">
      <c r="B198" s="494"/>
      <c r="C198" s="500"/>
      <c r="D198" s="131" t="s">
        <v>201</v>
      </c>
      <c r="E198" s="89">
        <v>4</v>
      </c>
      <c r="F198" s="82">
        <v>3666</v>
      </c>
      <c r="G198" s="82">
        <v>3475</v>
      </c>
      <c r="H198" s="88">
        <v>0.24</v>
      </c>
      <c r="I198" s="299"/>
      <c r="J198" s="581"/>
      <c r="K198" s="183"/>
      <c r="L198" s="582"/>
      <c r="M198" s="583"/>
      <c r="N198" s="584"/>
      <c r="O198" s="403"/>
      <c r="P198" s="396"/>
      <c r="Q198" s="585"/>
      <c r="R198" s="586"/>
      <c r="S198" s="201"/>
    </row>
    <row r="199" spans="2:19" ht="15" customHeight="1" thickBot="1">
      <c r="B199" s="494"/>
      <c r="C199" s="500"/>
      <c r="D199" s="131" t="s">
        <v>221</v>
      </c>
      <c r="E199" s="89">
        <v>4</v>
      </c>
      <c r="F199" s="82">
        <v>3666</v>
      </c>
      <c r="G199" s="82">
        <v>3475</v>
      </c>
      <c r="H199" s="88">
        <v>16.4</v>
      </c>
      <c r="I199" s="299"/>
      <c r="J199" s="581"/>
      <c r="K199" s="183"/>
      <c r="L199" s="582"/>
      <c r="M199" s="583"/>
      <c r="N199" s="584"/>
      <c r="O199" s="403"/>
      <c r="P199" s="396"/>
      <c r="Q199" s="585"/>
      <c r="R199" s="586"/>
      <c r="S199" s="201"/>
    </row>
    <row r="200" spans="2:19" ht="15" customHeight="1" thickBot="1">
      <c r="B200" s="494"/>
      <c r="C200" s="500"/>
      <c r="D200" s="131" t="s">
        <v>202</v>
      </c>
      <c r="E200" s="89">
        <v>4</v>
      </c>
      <c r="F200" s="82">
        <v>3666</v>
      </c>
      <c r="G200" s="82">
        <v>3475</v>
      </c>
      <c r="H200" s="88">
        <v>0.24</v>
      </c>
      <c r="I200" s="299"/>
      <c r="J200" s="581"/>
      <c r="K200" s="183"/>
      <c r="L200" s="582"/>
      <c r="M200" s="583"/>
      <c r="N200" s="584"/>
      <c r="O200" s="403"/>
      <c r="P200" s="396"/>
      <c r="Q200" s="585"/>
      <c r="R200" s="586"/>
      <c r="S200" s="201"/>
    </row>
    <row r="201" spans="2:19" ht="15" customHeight="1" thickBot="1">
      <c r="B201" s="494"/>
      <c r="C201" s="500"/>
      <c r="D201" s="131" t="s">
        <v>203</v>
      </c>
      <c r="E201" s="89">
        <v>4</v>
      </c>
      <c r="F201" s="82">
        <v>3666</v>
      </c>
      <c r="G201" s="82">
        <v>3475</v>
      </c>
      <c r="H201" s="88">
        <v>5.98</v>
      </c>
      <c r="I201" s="299"/>
      <c r="J201" s="581"/>
      <c r="K201" s="183"/>
      <c r="L201" s="582"/>
      <c r="M201" s="583"/>
      <c r="N201" s="584"/>
      <c r="O201" s="403"/>
      <c r="P201" s="396"/>
      <c r="Q201" s="585"/>
      <c r="R201" s="586"/>
      <c r="S201" s="201"/>
    </row>
    <row r="202" spans="2:19" ht="15" customHeight="1" thickBot="1">
      <c r="B202" s="494"/>
      <c r="C202" s="500"/>
      <c r="D202" s="131" t="s">
        <v>204</v>
      </c>
      <c r="E202" s="89">
        <v>4</v>
      </c>
      <c r="F202" s="82">
        <v>3666</v>
      </c>
      <c r="G202" s="82">
        <v>3475</v>
      </c>
      <c r="H202" s="88">
        <v>0.24</v>
      </c>
      <c r="I202" s="299"/>
      <c r="J202" s="581"/>
      <c r="K202" s="183"/>
      <c r="L202" s="582"/>
      <c r="M202" s="583"/>
      <c r="N202" s="584"/>
      <c r="O202" s="403"/>
      <c r="P202" s="396"/>
      <c r="Q202" s="585"/>
      <c r="R202" s="586"/>
      <c r="S202" s="201"/>
    </row>
    <row r="203" spans="2:19" ht="15" customHeight="1" thickBot="1">
      <c r="B203" s="494"/>
      <c r="C203" s="500"/>
      <c r="D203" s="131" t="s">
        <v>205</v>
      </c>
      <c r="E203" s="89">
        <v>4</v>
      </c>
      <c r="F203" s="82">
        <v>3666</v>
      </c>
      <c r="G203" s="82">
        <v>3475</v>
      </c>
      <c r="H203" s="88">
        <v>2.55</v>
      </c>
      <c r="I203" s="299"/>
      <c r="J203" s="581"/>
      <c r="K203" s="183"/>
      <c r="L203" s="582"/>
      <c r="M203" s="583"/>
      <c r="N203" s="584"/>
      <c r="O203" s="403"/>
      <c r="P203" s="396"/>
      <c r="Q203" s="585"/>
      <c r="R203" s="586"/>
      <c r="S203" s="201"/>
    </row>
    <row r="204" spans="2:19" ht="15" customHeight="1" thickBot="1">
      <c r="B204" s="494"/>
      <c r="C204" s="500"/>
      <c r="D204" s="131" t="s">
        <v>206</v>
      </c>
      <c r="E204" s="89">
        <v>4</v>
      </c>
      <c r="F204" s="82">
        <v>3666</v>
      </c>
      <c r="G204" s="82">
        <v>3475</v>
      </c>
      <c r="H204" s="88">
        <v>4.05</v>
      </c>
      <c r="I204" s="299"/>
      <c r="J204" s="581"/>
      <c r="K204" s="183"/>
      <c r="L204" s="582"/>
      <c r="M204" s="583"/>
      <c r="N204" s="584"/>
      <c r="O204" s="403"/>
      <c r="P204" s="396"/>
      <c r="Q204" s="585"/>
      <c r="R204" s="586"/>
      <c r="S204" s="201"/>
    </row>
    <row r="205" spans="2:19" ht="15" customHeight="1" thickBot="1">
      <c r="B205" s="494"/>
      <c r="C205" s="500"/>
      <c r="D205" s="131" t="s">
        <v>207</v>
      </c>
      <c r="E205" s="89">
        <v>4</v>
      </c>
      <c r="F205" s="82">
        <v>3666</v>
      </c>
      <c r="G205" s="82">
        <v>3475</v>
      </c>
      <c r="H205" s="88">
        <v>0.24</v>
      </c>
      <c r="I205" s="299"/>
      <c r="J205" s="581"/>
      <c r="K205" s="183"/>
      <c r="L205" s="582"/>
      <c r="M205" s="583"/>
      <c r="N205" s="584"/>
      <c r="O205" s="403"/>
      <c r="P205" s="396"/>
      <c r="Q205" s="585"/>
      <c r="R205" s="586"/>
      <c r="S205" s="201"/>
    </row>
    <row r="206" spans="2:19" ht="15" customHeight="1" thickBot="1">
      <c r="B206" s="494"/>
      <c r="C206" s="500"/>
      <c r="D206" s="131" t="s">
        <v>208</v>
      </c>
      <c r="E206" s="89">
        <v>4</v>
      </c>
      <c r="F206" s="82">
        <v>3666</v>
      </c>
      <c r="G206" s="82">
        <v>3475</v>
      </c>
      <c r="H206" s="88">
        <v>10.43</v>
      </c>
      <c r="I206" s="299"/>
      <c r="J206" s="581"/>
      <c r="K206" s="183"/>
      <c r="L206" s="582"/>
      <c r="M206" s="583"/>
      <c r="N206" s="584"/>
      <c r="O206" s="403"/>
      <c r="P206" s="396"/>
      <c r="Q206" s="585"/>
      <c r="R206" s="586"/>
      <c r="S206" s="201"/>
    </row>
    <row r="207" spans="2:19" ht="15" customHeight="1" thickBot="1">
      <c r="B207" s="494"/>
      <c r="C207" s="500"/>
      <c r="D207" s="131" t="s">
        <v>209</v>
      </c>
      <c r="E207" s="89">
        <v>4</v>
      </c>
      <c r="F207" s="82">
        <v>3666</v>
      </c>
      <c r="G207" s="82">
        <v>3475</v>
      </c>
      <c r="H207" s="88">
        <v>0.24</v>
      </c>
      <c r="I207" s="299"/>
      <c r="J207" s="581"/>
      <c r="K207" s="183"/>
      <c r="L207" s="582"/>
      <c r="M207" s="583"/>
      <c r="N207" s="584"/>
      <c r="O207" s="403"/>
      <c r="P207" s="396"/>
      <c r="Q207" s="585"/>
      <c r="R207" s="586"/>
      <c r="S207" s="201"/>
    </row>
    <row r="208" spans="2:19" ht="15" customHeight="1" thickBot="1">
      <c r="B208" s="494"/>
      <c r="C208" s="500"/>
      <c r="D208" s="131" t="s">
        <v>210</v>
      </c>
      <c r="E208" s="89">
        <v>4</v>
      </c>
      <c r="F208" s="82">
        <v>3666</v>
      </c>
      <c r="G208" s="82">
        <v>3475</v>
      </c>
      <c r="H208" s="88">
        <v>3.21</v>
      </c>
      <c r="I208" s="299"/>
      <c r="J208" s="581"/>
      <c r="K208" s="183"/>
      <c r="L208" s="582"/>
      <c r="M208" s="583"/>
      <c r="N208" s="584"/>
      <c r="O208" s="403"/>
      <c r="P208" s="396"/>
      <c r="Q208" s="585"/>
      <c r="R208" s="586"/>
      <c r="S208" s="201"/>
    </row>
    <row r="209" spans="2:19" ht="15" customHeight="1" thickBot="1">
      <c r="B209" s="494"/>
      <c r="C209" s="500"/>
      <c r="D209" s="131" t="s">
        <v>211</v>
      </c>
      <c r="E209" s="89">
        <v>4</v>
      </c>
      <c r="F209" s="82">
        <v>3666</v>
      </c>
      <c r="G209" s="82">
        <v>3475</v>
      </c>
      <c r="H209" s="88">
        <v>27.71</v>
      </c>
      <c r="I209" s="299"/>
      <c r="J209" s="581"/>
      <c r="K209" s="183"/>
      <c r="L209" s="582"/>
      <c r="M209" s="583"/>
      <c r="N209" s="584"/>
      <c r="O209" s="403"/>
      <c r="P209" s="396"/>
      <c r="Q209" s="585"/>
      <c r="R209" s="586"/>
      <c r="S209" s="201"/>
    </row>
    <row r="210" spans="2:19" ht="15" customHeight="1" thickBot="1">
      <c r="B210" s="494"/>
      <c r="C210" s="500"/>
      <c r="D210" s="131" t="s">
        <v>212</v>
      </c>
      <c r="E210" s="89">
        <v>4</v>
      </c>
      <c r="F210" s="82">
        <v>3666</v>
      </c>
      <c r="G210" s="82">
        <v>3475</v>
      </c>
      <c r="H210" s="88">
        <v>0.24</v>
      </c>
      <c r="I210" s="299"/>
      <c r="J210" s="581"/>
      <c r="K210" s="183"/>
      <c r="L210" s="582"/>
      <c r="M210" s="583"/>
      <c r="N210" s="584"/>
      <c r="O210" s="403"/>
      <c r="P210" s="396"/>
      <c r="Q210" s="585"/>
      <c r="R210" s="586"/>
      <c r="S210" s="201"/>
    </row>
    <row r="211" spans="2:19" ht="15" customHeight="1" thickBot="1">
      <c r="B211" s="494"/>
      <c r="C211" s="500"/>
      <c r="D211" s="131" t="s">
        <v>213</v>
      </c>
      <c r="E211" s="89">
        <v>4</v>
      </c>
      <c r="F211" s="82">
        <v>3666</v>
      </c>
      <c r="G211" s="82">
        <v>3475</v>
      </c>
      <c r="H211" s="88">
        <v>15.55</v>
      </c>
      <c r="I211" s="299"/>
      <c r="J211" s="581"/>
      <c r="K211" s="183"/>
      <c r="L211" s="582"/>
      <c r="M211" s="583"/>
      <c r="N211" s="584"/>
      <c r="O211" s="403"/>
      <c r="P211" s="396"/>
      <c r="Q211" s="585"/>
      <c r="R211" s="586"/>
      <c r="S211" s="201"/>
    </row>
    <row r="212" spans="2:19" ht="15" customHeight="1" thickBot="1">
      <c r="B212" s="494"/>
      <c r="C212" s="500"/>
      <c r="D212" s="131" t="s">
        <v>214</v>
      </c>
      <c r="E212" s="89">
        <v>4</v>
      </c>
      <c r="F212" s="82">
        <v>3666</v>
      </c>
      <c r="G212" s="82">
        <v>3475</v>
      </c>
      <c r="H212" s="88">
        <v>0.24</v>
      </c>
      <c r="I212" s="299"/>
      <c r="J212" s="581"/>
      <c r="K212" s="183"/>
      <c r="L212" s="582"/>
      <c r="M212" s="583"/>
      <c r="N212" s="584"/>
      <c r="O212" s="403"/>
      <c r="P212" s="396"/>
      <c r="Q212" s="585"/>
      <c r="R212" s="586"/>
      <c r="S212" s="201"/>
    </row>
    <row r="213" spans="2:19" ht="15" customHeight="1" thickBot="1">
      <c r="B213" s="494"/>
      <c r="C213" s="500"/>
      <c r="D213" s="131" t="s">
        <v>215</v>
      </c>
      <c r="E213" s="89">
        <v>4</v>
      </c>
      <c r="F213" s="82">
        <v>3666</v>
      </c>
      <c r="G213" s="82">
        <v>3475</v>
      </c>
      <c r="H213" s="88">
        <v>8.73</v>
      </c>
      <c r="I213" s="299"/>
      <c r="J213" s="581"/>
      <c r="K213" s="183"/>
      <c r="L213" s="582"/>
      <c r="M213" s="583"/>
      <c r="N213" s="584"/>
      <c r="O213" s="403"/>
      <c r="P213" s="396"/>
      <c r="Q213" s="585"/>
      <c r="R213" s="586"/>
      <c r="S213" s="201"/>
    </row>
    <row r="214" spans="2:19" ht="15" customHeight="1" thickBot="1">
      <c r="B214" s="494"/>
      <c r="C214" s="500"/>
      <c r="D214" s="13" t="s">
        <v>216</v>
      </c>
      <c r="E214" s="37">
        <v>4</v>
      </c>
      <c r="F214" s="38">
        <v>3666</v>
      </c>
      <c r="G214" s="38">
        <v>3641</v>
      </c>
      <c r="H214" s="18">
        <v>40.78</v>
      </c>
      <c r="I214" s="400"/>
      <c r="J214" s="395"/>
      <c r="K214" s="175"/>
      <c r="L214" s="402"/>
      <c r="M214" s="404"/>
      <c r="N214" s="405"/>
      <c r="O214" s="403"/>
      <c r="P214" s="396"/>
      <c r="Q214" s="397"/>
      <c r="R214" s="398"/>
      <c r="S214" s="201"/>
    </row>
    <row r="215" spans="2:19" ht="15" customHeight="1" thickBot="1">
      <c r="B215" s="494"/>
      <c r="C215" s="500"/>
      <c r="D215" s="131" t="s">
        <v>217</v>
      </c>
      <c r="E215" s="89">
        <v>4</v>
      </c>
      <c r="F215" s="82">
        <v>3666</v>
      </c>
      <c r="G215" s="82">
        <v>3475</v>
      </c>
      <c r="H215" s="88">
        <v>0.45</v>
      </c>
      <c r="I215" s="299"/>
      <c r="J215" s="581"/>
      <c r="K215" s="183"/>
      <c r="L215" s="582"/>
      <c r="M215" s="583"/>
      <c r="N215" s="584"/>
      <c r="O215" s="403"/>
      <c r="P215" s="396"/>
      <c r="Q215" s="585"/>
      <c r="R215" s="586"/>
      <c r="S215" s="201"/>
    </row>
    <row r="216" spans="2:19" ht="15" customHeight="1" thickBot="1">
      <c r="B216" s="494"/>
      <c r="C216" s="500"/>
      <c r="D216" s="131" t="s">
        <v>218</v>
      </c>
      <c r="E216" s="89">
        <v>4</v>
      </c>
      <c r="F216" s="82">
        <v>3666</v>
      </c>
      <c r="G216" s="82">
        <v>3475</v>
      </c>
      <c r="H216" s="88">
        <v>0.24</v>
      </c>
      <c r="I216" s="299"/>
      <c r="J216" s="581"/>
      <c r="K216" s="183"/>
      <c r="L216" s="582"/>
      <c r="M216" s="583"/>
      <c r="N216" s="584"/>
      <c r="O216" s="403"/>
      <c r="P216" s="396"/>
      <c r="Q216" s="585"/>
      <c r="R216" s="586"/>
      <c r="S216" s="201"/>
    </row>
    <row r="217" spans="2:19" ht="15" customHeight="1" thickBot="1">
      <c r="B217" s="494"/>
      <c r="C217" s="500"/>
      <c r="D217" s="131" t="s">
        <v>219</v>
      </c>
      <c r="E217" s="89">
        <v>4</v>
      </c>
      <c r="F217" s="82">
        <v>3666</v>
      </c>
      <c r="G217" s="82">
        <v>3475</v>
      </c>
      <c r="H217" s="88">
        <v>60.96</v>
      </c>
      <c r="I217" s="299"/>
      <c r="J217" s="581"/>
      <c r="K217" s="183"/>
      <c r="L217" s="582"/>
      <c r="M217" s="583"/>
      <c r="N217" s="584"/>
      <c r="O217" s="403"/>
      <c r="P217" s="396"/>
      <c r="Q217" s="585"/>
      <c r="R217" s="586"/>
      <c r="S217" s="201"/>
    </row>
    <row r="218" spans="2:19" ht="15" customHeight="1" thickBot="1">
      <c r="B218" s="494"/>
      <c r="C218" s="500"/>
      <c r="D218" s="131" t="s">
        <v>220</v>
      </c>
      <c r="E218" s="89">
        <v>4</v>
      </c>
      <c r="F218" s="82">
        <v>3666</v>
      </c>
      <c r="G218" s="82">
        <v>3475</v>
      </c>
      <c r="H218" s="88">
        <v>0.24</v>
      </c>
      <c r="I218" s="299"/>
      <c r="J218" s="581"/>
      <c r="K218" s="183"/>
      <c r="L218" s="582"/>
      <c r="M218" s="583"/>
      <c r="N218" s="584"/>
      <c r="O218" s="403"/>
      <c r="P218" s="396"/>
      <c r="Q218" s="585"/>
      <c r="R218" s="586"/>
      <c r="S218" s="201"/>
    </row>
    <row r="219" spans="2:19" ht="15" customHeight="1" thickBot="1">
      <c r="B219" s="5" t="s">
        <v>85</v>
      </c>
      <c r="C219" s="6" t="s">
        <v>24</v>
      </c>
      <c r="D219" s="203"/>
      <c r="E219" s="51">
        <v>6</v>
      </c>
      <c r="F219" s="52">
        <v>3672</v>
      </c>
      <c r="G219" s="52">
        <v>3661</v>
      </c>
      <c r="H219" s="22">
        <v>17.33</v>
      </c>
      <c r="I219" s="51"/>
      <c r="J219" s="22"/>
      <c r="K219" s="55"/>
      <c r="L219" s="301"/>
      <c r="M219" s="480"/>
      <c r="N219" s="481"/>
      <c r="O219" s="485"/>
      <c r="P219" s="485"/>
      <c r="Q219" s="480"/>
      <c r="R219" s="481"/>
      <c r="S219" s="202"/>
    </row>
    <row r="220" spans="7:18" ht="12.75" hidden="1">
      <c r="G220" s="254">
        <f>SUM(G7:G219)</f>
        <v>402557</v>
      </c>
      <c r="H220" s="254">
        <f>SUM(H7:H219)</f>
        <v>1855.805990446626</v>
      </c>
      <c r="I220" s="254">
        <f>SUM(I7:I219)</f>
        <v>132567</v>
      </c>
      <c r="J220" s="254">
        <f>SUM(J7:J219)</f>
        <v>1330.520000000001</v>
      </c>
      <c r="Q220" s="254">
        <f>SUM(Q7:Q219)</f>
        <v>167381</v>
      </c>
      <c r="R220" s="254">
        <f>SUM(R7:R219)</f>
        <v>1353.267209765624</v>
      </c>
    </row>
    <row r="221" ht="12.75">
      <c r="E221" s="173" t="s">
        <v>80</v>
      </c>
    </row>
    <row r="222" ht="12.75"/>
    <row r="223" spans="5:18" ht="12.75">
      <c r="E223" s="172"/>
      <c r="F223" s="510" t="s">
        <v>222</v>
      </c>
      <c r="G223" s="511"/>
      <c r="H223" s="511"/>
      <c r="I223" s="511"/>
      <c r="J223" s="511"/>
      <c r="M223" s="174"/>
      <c r="N223" s="510" t="s">
        <v>82</v>
      </c>
      <c r="O223" s="511"/>
      <c r="P223" s="511"/>
      <c r="Q223" s="511"/>
      <c r="R223" s="511"/>
    </row>
    <row r="225" spans="5:18" ht="12.75">
      <c r="E225" s="164"/>
      <c r="F225" s="510" t="s">
        <v>81</v>
      </c>
      <c r="G225" s="511"/>
      <c r="H225" s="511"/>
      <c r="I225" s="511"/>
      <c r="J225" s="511"/>
      <c r="O225" s="254"/>
      <c r="P225" s="262"/>
      <c r="Q225"/>
      <c r="R225"/>
    </row>
    <row r="227" spans="5:10" ht="12.75">
      <c r="E227" s="163"/>
      <c r="F227" s="510" t="s">
        <v>83</v>
      </c>
      <c r="G227" s="511"/>
      <c r="H227" s="511"/>
      <c r="I227" s="511"/>
      <c r="J227" s="511"/>
    </row>
  </sheetData>
  <mergeCells count="89">
    <mergeCell ref="K3:N4"/>
    <mergeCell ref="Q190:Q192"/>
    <mergeCell ref="R190:R192"/>
    <mergeCell ref="O5:P5"/>
    <mergeCell ref="L190:L192"/>
    <mergeCell ref="K190:K192"/>
    <mergeCell ref="N5:N6"/>
    <mergeCell ref="M16:N16"/>
    <mergeCell ref="Q16:R16"/>
    <mergeCell ref="M21:N21"/>
    <mergeCell ref="S148:S153"/>
    <mergeCell ref="B1:S2"/>
    <mergeCell ref="E5:F5"/>
    <mergeCell ref="G5:G6"/>
    <mergeCell ref="H5:H6"/>
    <mergeCell ref="K5:L5"/>
    <mergeCell ref="M5:M6"/>
    <mergeCell ref="O3:R4"/>
    <mergeCell ref="Q5:Q6"/>
    <mergeCell ref="E3:H4"/>
    <mergeCell ref="B3:B6"/>
    <mergeCell ref="C3:C6"/>
    <mergeCell ref="C88:C91"/>
    <mergeCell ref="B7:B15"/>
    <mergeCell ref="C7:C15"/>
    <mergeCell ref="B16:B20"/>
    <mergeCell ref="C16:D16"/>
    <mergeCell ref="C21:D21"/>
    <mergeCell ref="B85:B94"/>
    <mergeCell ref="B21:B84"/>
    <mergeCell ref="C119:C125"/>
    <mergeCell ref="N223:R223"/>
    <mergeCell ref="F227:J227"/>
    <mergeCell ref="S3:S6"/>
    <mergeCell ref="C24:C25"/>
    <mergeCell ref="D3:D6"/>
    <mergeCell ref="I3:J4"/>
    <mergeCell ref="I5:I6"/>
    <mergeCell ref="J5:J6"/>
    <mergeCell ref="R5:R6"/>
    <mergeCell ref="F223:J223"/>
    <mergeCell ref="F225:J225"/>
    <mergeCell ref="C136:C145"/>
    <mergeCell ref="C92:C94"/>
    <mergeCell ref="C190:C193"/>
    <mergeCell ref="C130:C131"/>
    <mergeCell ref="C154:C157"/>
    <mergeCell ref="C98:C117"/>
    <mergeCell ref="C127:C129"/>
    <mergeCell ref="C159:D159"/>
    <mergeCell ref="C22:D22"/>
    <mergeCell ref="C17:D17"/>
    <mergeCell ref="B118:B131"/>
    <mergeCell ref="C118:D118"/>
    <mergeCell ref="C85:D85"/>
    <mergeCell ref="B95:B117"/>
    <mergeCell ref="C95:D95"/>
    <mergeCell ref="C86:D86"/>
    <mergeCell ref="C96:D96"/>
    <mergeCell ref="C26:C84"/>
    <mergeCell ref="B132:B145"/>
    <mergeCell ref="C132:D132"/>
    <mergeCell ref="C133:D133"/>
    <mergeCell ref="C147:D147"/>
    <mergeCell ref="B146:B157"/>
    <mergeCell ref="C146:D146"/>
    <mergeCell ref="C152:C153"/>
    <mergeCell ref="B158:B193"/>
    <mergeCell ref="C158:D158"/>
    <mergeCell ref="B194:B218"/>
    <mergeCell ref="C194:D194"/>
    <mergeCell ref="C162:C189"/>
    <mergeCell ref="C160:C161"/>
    <mergeCell ref="C197:C218"/>
    <mergeCell ref="Q21:R21"/>
    <mergeCell ref="M85:N85"/>
    <mergeCell ref="Q85:R85"/>
    <mergeCell ref="M95:N95"/>
    <mergeCell ref="Q95:R95"/>
    <mergeCell ref="M118:N118"/>
    <mergeCell ref="Q118:R118"/>
    <mergeCell ref="M132:N132"/>
    <mergeCell ref="Q132:R132"/>
    <mergeCell ref="M194:N194"/>
    <mergeCell ref="Q194:R194"/>
    <mergeCell ref="M146:N146"/>
    <mergeCell ref="Q146:R146"/>
    <mergeCell ref="M158:N158"/>
    <mergeCell ref="Q158:R158"/>
  </mergeCells>
  <printOptions/>
  <pageMargins left="0.75" right="0.75" top="1" bottom="1" header="0.5" footer="0.5"/>
  <pageSetup horizontalDpi="600" verticalDpi="600" orientation="portrait" scale="75" r:id="rId3"/>
  <headerFooter alignWithMargins="0">
    <oddFooter>&amp;L&amp;D&amp;RPage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UARS Data Archive</dc:title>
  <dc:subject>Status</dc:subject>
  <dc:creator>Altan Gabbay</dc:creator>
  <cp:keywords/>
  <dc:description/>
  <cp:lastModifiedBy>Altan Gabbay</cp:lastModifiedBy>
  <cp:lastPrinted>2002-07-24T19:20:17Z</cp:lastPrinted>
  <dcterms:created xsi:type="dcterms:W3CDTF">2002-01-15T00:09:44Z</dcterms:created>
  <dcterms:modified xsi:type="dcterms:W3CDTF">2002-09-12T21:42:46Z</dcterms:modified>
  <cp:category/>
  <cp:version/>
  <cp:contentType/>
  <cp:contentStatus/>
</cp:coreProperties>
</file>